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 activeTab="2"/>
  </bookViews>
  <sheets>
    <sheet name="Bieu so 02" sheetId="1" r:id="rId1"/>
    <sheet name="nam 2022" sheetId="5" r:id="rId2"/>
    <sheet name="Mau so 03-Quy1" sheetId="2" r:id="rId3"/>
    <sheet name="Mau so 03-Quy 2" sheetId="3" r:id="rId4"/>
    <sheet name="Mau so 03-Quy 3" sheetId="4" r:id="rId5"/>
  </sheets>
  <definedNames>
    <definedName name="_xlnm.Print_Titles" localSheetId="0">'Bieu so 02'!$10:$10</definedName>
    <definedName name="_xlnm.Print_Titles" localSheetId="3">'Mau so 03-Quy 2'!$11:$11</definedName>
    <definedName name="_xlnm.Print_Titles" localSheetId="4">'Mau so 03-Quy 3'!$11:$11</definedName>
    <definedName name="_xlnm.Print_Titles" localSheetId="2">'Mau so 03-Quy1'!$11:$11</definedName>
  </definedNames>
  <calcPr calcId="162913"/>
</workbook>
</file>

<file path=xl/calcChain.xml><?xml version="1.0" encoding="utf-8"?>
<calcChain xmlns="http://schemas.openxmlformats.org/spreadsheetml/2006/main">
  <c r="C53" i="2" l="1"/>
  <c r="C52" i="2"/>
  <c r="I15" i="2" l="1"/>
  <c r="G27" i="4"/>
  <c r="G22" i="4"/>
  <c r="G23" i="4"/>
  <c r="G24" i="4"/>
  <c r="G21" i="4"/>
  <c r="G16" i="4"/>
  <c r="G17" i="4"/>
  <c r="G18" i="4"/>
  <c r="G19" i="4"/>
  <c r="G15" i="4"/>
  <c r="G27" i="3"/>
  <c r="G22" i="3"/>
  <c r="G23" i="3"/>
  <c r="G24" i="3"/>
  <c r="G21" i="3"/>
  <c r="G16" i="3"/>
  <c r="G17" i="3"/>
  <c r="G18" i="3"/>
  <c r="G19" i="3"/>
  <c r="G15" i="3"/>
  <c r="H34" i="3"/>
  <c r="H35" i="3"/>
  <c r="H36" i="3"/>
  <c r="H37" i="3"/>
  <c r="G57" i="4"/>
  <c r="G53" i="4"/>
  <c r="G52" i="4"/>
  <c r="G56" i="3"/>
  <c r="G53" i="3"/>
  <c r="G52" i="3"/>
  <c r="C53" i="4" l="1"/>
  <c r="C52" i="4"/>
  <c r="C53" i="3"/>
  <c r="C52" i="3"/>
  <c r="C27" i="3"/>
  <c r="C16" i="4"/>
  <c r="C19" i="4"/>
  <c r="C15" i="4"/>
  <c r="C19" i="3"/>
  <c r="C48" i="5"/>
  <c r="C22" i="2"/>
  <c r="C22" i="4" s="1"/>
  <c r="C23" i="2"/>
  <c r="C23" i="4" s="1"/>
  <c r="C24" i="2"/>
  <c r="C24" i="4" s="1"/>
  <c r="C21" i="2"/>
  <c r="C21" i="4" s="1"/>
  <c r="C18" i="2"/>
  <c r="C18" i="4" s="1"/>
  <c r="C16" i="2"/>
  <c r="C16" i="3" s="1"/>
  <c r="C17" i="2"/>
  <c r="C17" i="4" s="1"/>
  <c r="C15" i="2"/>
  <c r="C15" i="3" s="1"/>
  <c r="E68" i="5"/>
  <c r="D68" i="5" s="1"/>
  <c r="C68" i="5"/>
  <c r="C66" i="5" s="1"/>
  <c r="D67" i="5"/>
  <c r="G66" i="5"/>
  <c r="G46" i="5" s="1"/>
  <c r="G45" i="5" s="1"/>
  <c r="F66" i="5"/>
  <c r="D49" i="5"/>
  <c r="C49" i="5"/>
  <c r="D48" i="5"/>
  <c r="F47" i="5"/>
  <c r="E47" i="5"/>
  <c r="D47" i="5" s="1"/>
  <c r="F46" i="5"/>
  <c r="F45" i="5" s="1"/>
  <c r="E43" i="5"/>
  <c r="D43" i="5"/>
  <c r="C43" i="5"/>
  <c r="D42" i="5"/>
  <c r="C42" i="5"/>
  <c r="D41" i="5"/>
  <c r="C41" i="5" s="1"/>
  <c r="D40" i="5"/>
  <c r="C40" i="5"/>
  <c r="E39" i="5"/>
  <c r="E34" i="5"/>
  <c r="D34" i="5"/>
  <c r="C34" i="5"/>
  <c r="E33" i="5"/>
  <c r="D33" i="5" s="1"/>
  <c r="C33" i="5" s="1"/>
  <c r="XFD33" i="5" s="1"/>
  <c r="XFD27" i="5"/>
  <c r="E24" i="5"/>
  <c r="D24" i="5"/>
  <c r="C24" i="5"/>
  <c r="E19" i="5"/>
  <c r="D19" i="5"/>
  <c r="C19" i="5"/>
  <c r="E14" i="5"/>
  <c r="D14" i="5"/>
  <c r="D13" i="5" s="1"/>
  <c r="C14" i="5"/>
  <c r="C22" i="3" l="1"/>
  <c r="C39" i="5"/>
  <c r="C56" i="2"/>
  <c r="C18" i="3"/>
  <c r="C21" i="3"/>
  <c r="C13" i="5"/>
  <c r="D39" i="5"/>
  <c r="E66" i="5"/>
  <c r="D66" i="5" s="1"/>
  <c r="D46" i="5" s="1"/>
  <c r="D45" i="5" s="1"/>
  <c r="C17" i="3"/>
  <c r="C24" i="3"/>
  <c r="E46" i="5"/>
  <c r="E45" i="5" s="1"/>
  <c r="E13" i="5"/>
  <c r="E31" i="5" s="1"/>
  <c r="C23" i="3"/>
  <c r="C47" i="5"/>
  <c r="C46" i="5" s="1"/>
  <c r="C45" i="5" s="1"/>
  <c r="E12" i="5"/>
  <c r="D12" i="5" s="1"/>
  <c r="C12" i="5" s="1"/>
  <c r="C57" i="4" l="1"/>
  <c r="C56" i="3"/>
  <c r="D31" i="5"/>
  <c r="C31" i="5" s="1"/>
  <c r="XFD31" i="5" s="1"/>
  <c r="E30" i="5"/>
  <c r="D30" i="5" l="1"/>
  <c r="E26" i="5"/>
  <c r="C30" i="5" l="1"/>
  <c r="D26" i="5"/>
  <c r="XFD30" i="5" l="1"/>
  <c r="C26" i="5"/>
  <c r="XFD26" i="5" s="1"/>
  <c r="D27" i="4" l="1"/>
  <c r="H27" i="4"/>
  <c r="H27" i="3"/>
  <c r="I84" i="4" l="1"/>
  <c r="I82" i="4"/>
  <c r="I57" i="4"/>
  <c r="E57" i="4"/>
  <c r="H56" i="4"/>
  <c r="G56" i="4"/>
  <c r="D56" i="4"/>
  <c r="C56" i="4"/>
  <c r="I53" i="4"/>
  <c r="E53" i="4"/>
  <c r="I52" i="4"/>
  <c r="E52" i="4"/>
  <c r="H51" i="4"/>
  <c r="G51" i="4"/>
  <c r="D51" i="4"/>
  <c r="C51" i="4"/>
  <c r="C50" i="4" s="1"/>
  <c r="H50" i="4"/>
  <c r="G50" i="4"/>
  <c r="D50" i="4"/>
  <c r="H49" i="4"/>
  <c r="G49" i="4"/>
  <c r="D49" i="4"/>
  <c r="C49" i="4"/>
  <c r="G48" i="4"/>
  <c r="I48" i="4" s="1"/>
  <c r="D48" i="4"/>
  <c r="C48" i="4"/>
  <c r="H47" i="4"/>
  <c r="G47" i="4"/>
  <c r="D47" i="4"/>
  <c r="C47" i="4"/>
  <c r="H46" i="4"/>
  <c r="G46" i="4"/>
  <c r="D46" i="4"/>
  <c r="C46" i="4"/>
  <c r="G45" i="4"/>
  <c r="I45" i="4" s="1"/>
  <c r="J45" i="4" s="1"/>
  <c r="H43" i="4"/>
  <c r="G43" i="4"/>
  <c r="D43" i="4"/>
  <c r="C43" i="4"/>
  <c r="H42" i="4"/>
  <c r="G42" i="4"/>
  <c r="D42" i="4"/>
  <c r="C42" i="4"/>
  <c r="J41" i="4"/>
  <c r="H41" i="4"/>
  <c r="C41" i="4"/>
  <c r="H40" i="4"/>
  <c r="G40" i="4"/>
  <c r="D40" i="4"/>
  <c r="C40" i="4"/>
  <c r="J38" i="4"/>
  <c r="G38" i="4"/>
  <c r="H37" i="4"/>
  <c r="G37" i="4"/>
  <c r="C37" i="4"/>
  <c r="E37" i="4" s="1"/>
  <c r="H36" i="4"/>
  <c r="G36" i="4"/>
  <c r="D36" i="4"/>
  <c r="C36" i="4"/>
  <c r="H35" i="4"/>
  <c r="G35" i="4"/>
  <c r="D35" i="4"/>
  <c r="C35" i="4"/>
  <c r="H34" i="4"/>
  <c r="G34" i="4"/>
  <c r="D34" i="4"/>
  <c r="C34" i="4"/>
  <c r="C33" i="4" s="1"/>
  <c r="I27" i="4"/>
  <c r="D26" i="4"/>
  <c r="D25" i="4"/>
  <c r="I24" i="4"/>
  <c r="E24" i="4"/>
  <c r="I23" i="4"/>
  <c r="E23" i="4"/>
  <c r="I22" i="4"/>
  <c r="E22" i="4"/>
  <c r="I21" i="4"/>
  <c r="E21" i="4"/>
  <c r="H20" i="4"/>
  <c r="I20" i="4" s="1"/>
  <c r="G20" i="4"/>
  <c r="D20" i="4"/>
  <c r="C20" i="4"/>
  <c r="I18" i="4"/>
  <c r="J18" i="4" s="1"/>
  <c r="I17" i="4"/>
  <c r="E17" i="4"/>
  <c r="I16" i="4"/>
  <c r="E16" i="4"/>
  <c r="I15" i="4"/>
  <c r="E15" i="4"/>
  <c r="H14" i="4"/>
  <c r="G14" i="4"/>
  <c r="D14" i="4"/>
  <c r="I14" i="4" s="1"/>
  <c r="C14" i="4"/>
  <c r="J38" i="3"/>
  <c r="E56" i="3"/>
  <c r="I56" i="3"/>
  <c r="D27" i="3"/>
  <c r="I92" i="3"/>
  <c r="I90" i="3"/>
  <c r="H55" i="3"/>
  <c r="G55" i="3"/>
  <c r="D55" i="3"/>
  <c r="C55" i="3"/>
  <c r="I53" i="3"/>
  <c r="E53" i="3"/>
  <c r="I52" i="3"/>
  <c r="E52" i="3"/>
  <c r="H51" i="3"/>
  <c r="H50" i="3" s="1"/>
  <c r="G51" i="3"/>
  <c r="G50" i="3" s="1"/>
  <c r="D51" i="3"/>
  <c r="D50" i="3" s="1"/>
  <c r="C51" i="3"/>
  <c r="C50" i="3" s="1"/>
  <c r="H49" i="3"/>
  <c r="G49" i="3"/>
  <c r="D49" i="3"/>
  <c r="C49" i="3"/>
  <c r="G48" i="3"/>
  <c r="I48" i="3" s="1"/>
  <c r="D48" i="3"/>
  <c r="C48" i="3"/>
  <c r="H47" i="3"/>
  <c r="G47" i="3"/>
  <c r="D47" i="3"/>
  <c r="C47" i="3"/>
  <c r="H46" i="3"/>
  <c r="G46" i="3"/>
  <c r="D46" i="3"/>
  <c r="C46" i="3"/>
  <c r="G45" i="3"/>
  <c r="I45" i="3" s="1"/>
  <c r="J45" i="3" s="1"/>
  <c r="G43" i="3"/>
  <c r="D43" i="3"/>
  <c r="G42" i="3"/>
  <c r="I42" i="3" s="1"/>
  <c r="D42" i="3"/>
  <c r="J41" i="3"/>
  <c r="G40" i="3"/>
  <c r="D40" i="3"/>
  <c r="H39" i="3"/>
  <c r="G38" i="3"/>
  <c r="G37" i="3"/>
  <c r="I37" i="3" s="1"/>
  <c r="C37" i="3"/>
  <c r="E37" i="3" s="1"/>
  <c r="G36" i="3"/>
  <c r="D36" i="3"/>
  <c r="C36" i="3"/>
  <c r="G35" i="3"/>
  <c r="D35" i="3"/>
  <c r="C35" i="3"/>
  <c r="G34" i="3"/>
  <c r="I34" i="3" s="1"/>
  <c r="D34" i="3"/>
  <c r="C34" i="3"/>
  <c r="I27" i="3"/>
  <c r="E27" i="3"/>
  <c r="D26" i="3"/>
  <c r="D25" i="3" s="1"/>
  <c r="C26" i="3"/>
  <c r="C25" i="3" s="1"/>
  <c r="I24" i="3"/>
  <c r="E24" i="3"/>
  <c r="I23" i="3"/>
  <c r="E23" i="3"/>
  <c r="I22" i="3"/>
  <c r="E22" i="3"/>
  <c r="I21" i="3"/>
  <c r="E21" i="3"/>
  <c r="H20" i="3"/>
  <c r="G20" i="3"/>
  <c r="D20" i="3"/>
  <c r="C20" i="3"/>
  <c r="I18" i="3"/>
  <c r="E18" i="3"/>
  <c r="I17" i="3"/>
  <c r="E17" i="3"/>
  <c r="I16" i="3"/>
  <c r="E16" i="3"/>
  <c r="I15" i="3"/>
  <c r="E15" i="3"/>
  <c r="H14" i="3"/>
  <c r="H13" i="3" s="1"/>
  <c r="H12" i="3" s="1"/>
  <c r="G14" i="3"/>
  <c r="D14" i="3"/>
  <c r="I14" i="3" s="1"/>
  <c r="C14" i="3"/>
  <c r="C13" i="3"/>
  <c r="C12" i="3" s="1"/>
  <c r="I56" i="2"/>
  <c r="G51" i="2"/>
  <c r="I53" i="2"/>
  <c r="I52" i="2"/>
  <c r="E52" i="2"/>
  <c r="G55" i="2"/>
  <c r="J41" i="2"/>
  <c r="G43" i="2"/>
  <c r="G42" i="2"/>
  <c r="G40" i="2"/>
  <c r="G20" i="2"/>
  <c r="G14" i="2"/>
  <c r="G35" i="2"/>
  <c r="G36" i="2"/>
  <c r="G37" i="2"/>
  <c r="G38" i="2"/>
  <c r="G34" i="2"/>
  <c r="I16" i="2"/>
  <c r="I17" i="2"/>
  <c r="I18" i="2"/>
  <c r="E16" i="2"/>
  <c r="E17" i="2"/>
  <c r="E18" i="2"/>
  <c r="E15" i="2"/>
  <c r="J15" i="2" s="1"/>
  <c r="I21" i="2"/>
  <c r="I22" i="2"/>
  <c r="I23" i="2"/>
  <c r="I24" i="2"/>
  <c r="E21" i="2"/>
  <c r="E22" i="2"/>
  <c r="E23" i="2"/>
  <c r="E24" i="2"/>
  <c r="I27" i="2"/>
  <c r="E27" i="2"/>
  <c r="D26" i="2"/>
  <c r="D25" i="2" s="1"/>
  <c r="G49" i="2"/>
  <c r="G48" i="2"/>
  <c r="I48" i="2" s="1"/>
  <c r="G47" i="2"/>
  <c r="G46" i="2"/>
  <c r="G45" i="2"/>
  <c r="I45" i="2" s="1"/>
  <c r="J45" i="2" s="1"/>
  <c r="H51" i="2"/>
  <c r="E53" i="2"/>
  <c r="J53" i="2" s="1"/>
  <c r="C49" i="2"/>
  <c r="C48" i="2"/>
  <c r="C47" i="2"/>
  <c r="C46" i="2"/>
  <c r="H49" i="2"/>
  <c r="H47" i="2"/>
  <c r="H46" i="2"/>
  <c r="D49" i="2"/>
  <c r="D48" i="2"/>
  <c r="D47" i="2"/>
  <c r="D46" i="2"/>
  <c r="D44" i="3" l="1"/>
  <c r="C44" i="4"/>
  <c r="C27" i="4" s="1"/>
  <c r="G13" i="4"/>
  <c r="G12" i="4" s="1"/>
  <c r="E47" i="3"/>
  <c r="I46" i="4"/>
  <c r="G33" i="4"/>
  <c r="I37" i="4"/>
  <c r="J37" i="4" s="1"/>
  <c r="J27" i="2"/>
  <c r="D13" i="4"/>
  <c r="D12" i="4" s="1"/>
  <c r="D39" i="4"/>
  <c r="I20" i="3"/>
  <c r="G13" i="3"/>
  <c r="G12" i="3" s="1"/>
  <c r="I12" i="3" s="1"/>
  <c r="C33" i="3"/>
  <c r="C44" i="3"/>
  <c r="D13" i="3"/>
  <c r="D12" i="3" s="1"/>
  <c r="E12" i="3" s="1"/>
  <c r="I46" i="3"/>
  <c r="I49" i="3"/>
  <c r="G33" i="3"/>
  <c r="I46" i="2"/>
  <c r="G39" i="4"/>
  <c r="I49" i="4"/>
  <c r="I34" i="4"/>
  <c r="I36" i="4"/>
  <c r="H13" i="4"/>
  <c r="H12" i="4" s="1"/>
  <c r="I12" i="4" s="1"/>
  <c r="J37" i="3"/>
  <c r="H44" i="3"/>
  <c r="J24" i="2"/>
  <c r="J23" i="2"/>
  <c r="J21" i="2"/>
  <c r="J17" i="2"/>
  <c r="J16" i="2"/>
  <c r="C13" i="4"/>
  <c r="C12" i="4" s="1"/>
  <c r="E35" i="3"/>
  <c r="E36" i="3"/>
  <c r="D44" i="4"/>
  <c r="E46" i="2"/>
  <c r="J46" i="2" s="1"/>
  <c r="E47" i="2"/>
  <c r="H44" i="4"/>
  <c r="I47" i="2"/>
  <c r="J22" i="2"/>
  <c r="E48" i="2"/>
  <c r="J48" i="2" s="1"/>
  <c r="I49" i="2"/>
  <c r="G44" i="2"/>
  <c r="I42" i="4"/>
  <c r="J42" i="4" s="1"/>
  <c r="J23" i="4"/>
  <c r="I35" i="4"/>
  <c r="E40" i="4"/>
  <c r="E43" i="4"/>
  <c r="E47" i="4"/>
  <c r="C39" i="4"/>
  <c r="C32" i="4" s="1"/>
  <c r="E42" i="4"/>
  <c r="I43" i="4"/>
  <c r="G44" i="4"/>
  <c r="J23" i="3"/>
  <c r="G39" i="3"/>
  <c r="I43" i="3"/>
  <c r="G44" i="3"/>
  <c r="E48" i="3"/>
  <c r="J48" i="3" s="1"/>
  <c r="E49" i="2"/>
  <c r="G50" i="2"/>
  <c r="C44" i="2"/>
  <c r="G13" i="2"/>
  <c r="G12" i="2" s="1"/>
  <c r="J52" i="2"/>
  <c r="J27" i="3"/>
  <c r="E35" i="4"/>
  <c r="J52" i="4"/>
  <c r="J53" i="4"/>
  <c r="J57" i="4"/>
  <c r="E49" i="4"/>
  <c r="J49" i="4" s="1"/>
  <c r="E48" i="4"/>
  <c r="J48" i="4" s="1"/>
  <c r="E36" i="4"/>
  <c r="E34" i="4"/>
  <c r="J34" i="4" s="1"/>
  <c r="J24" i="4"/>
  <c r="H39" i="4"/>
  <c r="J22" i="4"/>
  <c r="J21" i="4"/>
  <c r="J17" i="4"/>
  <c r="J16" i="4"/>
  <c r="J15" i="4"/>
  <c r="E12" i="4"/>
  <c r="I40" i="4"/>
  <c r="E46" i="4"/>
  <c r="J46" i="4" s="1"/>
  <c r="I47" i="4"/>
  <c r="D33" i="4"/>
  <c r="D32" i="4" s="1"/>
  <c r="H33" i="4"/>
  <c r="J24" i="3"/>
  <c r="J22" i="3"/>
  <c r="J21" i="3"/>
  <c r="J18" i="2"/>
  <c r="J18" i="3"/>
  <c r="J17" i="3"/>
  <c r="I36" i="3"/>
  <c r="J16" i="3"/>
  <c r="I35" i="3"/>
  <c r="J35" i="3" s="1"/>
  <c r="J15" i="3"/>
  <c r="J52" i="3"/>
  <c r="J53" i="3"/>
  <c r="J56" i="3"/>
  <c r="E49" i="3"/>
  <c r="D39" i="3"/>
  <c r="E34" i="3"/>
  <c r="J34" i="3" s="1"/>
  <c r="I40" i="3"/>
  <c r="E46" i="3"/>
  <c r="I47" i="3"/>
  <c r="D33" i="3"/>
  <c r="D32" i="3" s="1"/>
  <c r="H33" i="3"/>
  <c r="D44" i="2"/>
  <c r="H44" i="2"/>
  <c r="C26" i="4" l="1"/>
  <c r="C25" i="4" s="1"/>
  <c r="E27" i="4"/>
  <c r="J27" i="4" s="1"/>
  <c r="J47" i="3"/>
  <c r="J46" i="3"/>
  <c r="J43" i="4"/>
  <c r="J49" i="3"/>
  <c r="J36" i="3"/>
  <c r="J12" i="3"/>
  <c r="J36" i="4"/>
  <c r="J12" i="4"/>
  <c r="H32" i="3"/>
  <c r="J49" i="2"/>
  <c r="J47" i="4"/>
  <c r="J40" i="4"/>
  <c r="J47" i="2"/>
  <c r="J35" i="4"/>
  <c r="H32" i="4"/>
  <c r="H14" i="2" l="1"/>
  <c r="H42" i="2"/>
  <c r="I42" i="2" s="1"/>
  <c r="H35" i="2"/>
  <c r="I35" i="2" s="1"/>
  <c r="H36" i="2"/>
  <c r="I36" i="2" s="1"/>
  <c r="H37" i="2"/>
  <c r="I37" i="2" s="1"/>
  <c r="H34" i="2"/>
  <c r="H43" i="2"/>
  <c r="I43" i="2" s="1"/>
  <c r="H40" i="2"/>
  <c r="I40" i="2" s="1"/>
  <c r="G33" i="2"/>
  <c r="G39" i="2"/>
  <c r="H20" i="2"/>
  <c r="I20" i="2" l="1"/>
  <c r="H33" i="2"/>
  <c r="I34" i="2"/>
  <c r="D43" i="2"/>
  <c r="D42" i="2"/>
  <c r="D40" i="2"/>
  <c r="D36" i="2"/>
  <c r="D35" i="2"/>
  <c r="D34" i="2"/>
  <c r="D20" i="2"/>
  <c r="D14" i="2"/>
  <c r="I14" i="2" l="1"/>
  <c r="D13" i="2"/>
  <c r="D12" i="2" s="1"/>
  <c r="D33" i="2"/>
  <c r="D39" i="2"/>
  <c r="C41" i="1"/>
  <c r="C40" i="1" s="1"/>
  <c r="C45" i="1"/>
  <c r="C25" i="1"/>
  <c r="C24" i="1" s="1"/>
  <c r="D32" i="2" l="1"/>
  <c r="C50" i="1"/>
  <c r="C14" i="1"/>
  <c r="C39" i="1" l="1"/>
  <c r="I122" i="2" l="1"/>
  <c r="I120" i="2"/>
  <c r="E56" i="2" l="1"/>
  <c r="J56" i="2" s="1"/>
  <c r="D51" i="2"/>
  <c r="D55" i="2"/>
  <c r="H55" i="2"/>
  <c r="H50" i="2" s="1"/>
  <c r="C55" i="2"/>
  <c r="H41" i="2"/>
  <c r="H39" i="2" s="1"/>
  <c r="H32" i="2" s="1"/>
  <c r="C51" i="2"/>
  <c r="D50" i="2" l="1"/>
  <c r="C50" i="2"/>
  <c r="H13" i="2"/>
  <c r="H12" i="2" s="1"/>
  <c r="I12" i="2" s="1"/>
  <c r="C43" i="2"/>
  <c r="C42" i="2"/>
  <c r="C41" i="2"/>
  <c r="C41" i="3" s="1"/>
  <c r="C40" i="2"/>
  <c r="C37" i="2"/>
  <c r="E37" i="2" s="1"/>
  <c r="J37" i="2" s="1"/>
  <c r="C36" i="2"/>
  <c r="E36" i="2" s="1"/>
  <c r="J36" i="2" s="1"/>
  <c r="C35" i="2"/>
  <c r="E35" i="2" s="1"/>
  <c r="J35" i="2" s="1"/>
  <c r="C34" i="2"/>
  <c r="E34" i="2" s="1"/>
  <c r="J34" i="2" s="1"/>
  <c r="C26" i="2"/>
  <c r="C25" i="2" s="1"/>
  <c r="C20" i="2"/>
  <c r="C14" i="2"/>
  <c r="E40" i="2" l="1"/>
  <c r="J40" i="2" s="1"/>
  <c r="C40" i="3"/>
  <c r="E43" i="2"/>
  <c r="J43" i="2" s="1"/>
  <c r="C43" i="3"/>
  <c r="E43" i="3" s="1"/>
  <c r="J43" i="3" s="1"/>
  <c r="E42" i="2"/>
  <c r="J42" i="2" s="1"/>
  <c r="C42" i="3"/>
  <c r="E42" i="3" s="1"/>
  <c r="J42" i="3" s="1"/>
  <c r="C39" i="2"/>
  <c r="C33" i="2"/>
  <c r="C13" i="2"/>
  <c r="C12" i="2" s="1"/>
  <c r="E12" i="2" s="1"/>
  <c r="J12" i="2" s="1"/>
  <c r="C38" i="1"/>
  <c r="C37" i="1"/>
  <c r="C36" i="1"/>
  <c r="C35" i="1"/>
  <c r="C31" i="1"/>
  <c r="C32" i="1"/>
  <c r="C30" i="1"/>
  <c r="C19" i="1"/>
  <c r="C13" i="1" s="1"/>
  <c r="C12" i="1" s="1"/>
  <c r="E40" i="3" l="1"/>
  <c r="J40" i="3" s="1"/>
  <c r="C39" i="3"/>
  <c r="C32" i="3" s="1"/>
  <c r="C29" i="1"/>
  <c r="C34" i="1"/>
  <c r="C32" i="2"/>
  <c r="C28" i="1" l="1"/>
  <c r="C27" i="1" s="1"/>
  <c r="D24" i="1"/>
</calcChain>
</file>

<file path=xl/sharedStrings.xml><?xml version="1.0" encoding="utf-8"?>
<sst xmlns="http://schemas.openxmlformats.org/spreadsheetml/2006/main" count="599" uniqueCount="191">
  <si>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</si>
  <si>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</si>
  <si>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</si>
  <si>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</si>
  <si>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</si>
  <si>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</si>
  <si>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</si>
  <si>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</si>
  <si>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</si>
  <si>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</si>
  <si>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</si>
  <si>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</si>
  <si>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</si>
  <si>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</si>
  <si>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</si>
  <si>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</si>
  <si>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</si>
  <si>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</si>
  <si>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</si>
  <si>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</si>
  <si>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</si>
  <si>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</si>
  <si>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</si>
  <si>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</si>
  <si>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Chi hoạt động kinh tế</t>
  </si>
  <si>
    <t>Sở Giao thông vận tải tỉnh Hậu Giang)</t>
  </si>
  <si>
    <t>Đơn vị tính: Triệu đồng</t>
  </si>
  <si>
    <r>
      <t xml:space="preserve">Đơn vị: </t>
    </r>
    <r>
      <rPr>
        <b/>
        <sz val="12"/>
        <color theme="1"/>
        <rFont val="Times New Roman"/>
        <family val="1"/>
      </rPr>
      <t>Sở Giao thông vận tải tỉnh Hậu Giang</t>
    </r>
  </si>
  <si>
    <r>
      <t>Chương:</t>
    </r>
    <r>
      <rPr>
        <b/>
        <sz val="12"/>
        <color theme="1"/>
        <rFont val="Times New Roman"/>
        <family val="1"/>
      </rPr>
      <t xml:space="preserve"> 421</t>
    </r>
  </si>
  <si>
    <t>(Dùng cho đơn vị sử dụng ngân sách)</t>
  </si>
  <si>
    <t>Lệ phí cấp mới, cấp lại, cấp đổi giấy phép lái xe</t>
  </si>
  <si>
    <t>Lệ phí đăng ký, cấp biển phương tiện thủy nội địa</t>
  </si>
  <si>
    <t>Lệ phí đăng ký, cấp biển xe máy chuyên dùng (phương tiện thi công)</t>
  </si>
  <si>
    <t xml:space="preserve">Giá dịch vụ thẩm định thiết kế xe cơ giới, xe máy chuyên dùng cải tạo  </t>
  </si>
  <si>
    <t>Phí sát hạch lái xe môtô trung tâm sát hạch loại III</t>
  </si>
  <si>
    <t>Phí sát hạch ôtô</t>
  </si>
  <si>
    <t>Phí thẩm định dự án đầu tư xây dựng, phí thẩm định thiết kế cơ sở</t>
  </si>
  <si>
    <t>Phí thẩm tra, thẩm định cấp giấy phép hoạt động bến thủy nội địa</t>
  </si>
  <si>
    <t>Số TT</t>
  </si>
  <si>
    <t>Nội dung</t>
  </si>
  <si>
    <t>Dự toán được giao</t>
  </si>
  <si>
    <t>Biểu số 2</t>
  </si>
  <si>
    <t>(Dùng cho đơn vị dự toán cấp trên và đơn vị dự toán sử dụng ngân sách nhà nước)</t>
  </si>
  <si>
    <t>ĐV tính: Triệu đồng</t>
  </si>
  <si>
    <t>Dự toán năm</t>
  </si>
  <si>
    <t>Ước thực hiện quý I</t>
  </si>
  <si>
    <r>
      <t>Chương:</t>
    </r>
    <r>
      <rPr>
        <b/>
        <sz val="13"/>
        <color theme="1"/>
        <rFont val="Times New Roman"/>
        <family val="1"/>
      </rPr>
      <t xml:space="preserve"> 421</t>
    </r>
  </si>
  <si>
    <t>Thủ trưởng đơn vị</t>
  </si>
  <si>
    <t>Phí sát hạch mô tô</t>
  </si>
  <si>
    <t>Lệ phí cấp lưu hành</t>
  </si>
  <si>
    <t>VĂN PHÒNG SỞ</t>
  </si>
  <si>
    <t>Tổng số thu, chi, nộp ngân sách phí, lệ phí, thu khác</t>
  </si>
  <si>
    <t>THANH TRA GIAO THÔNG VẬN TẢI</t>
  </si>
  <si>
    <t xml:space="preserve">ĐOẠN QUẢN LÝ GIAO THÔNG THỦY BỘ </t>
  </si>
  <si>
    <t>Chi sự nghiệp kinh kế</t>
  </si>
  <si>
    <t>Nguồn vốn sự nghiệp giao thông</t>
  </si>
  <si>
    <t>Số thu phí, lệ phí, thu khác</t>
  </si>
  <si>
    <t>Chi từ nguồn thu phí, dịch vụ được để lại</t>
  </si>
  <si>
    <t>(Kèm theo Quyết định số:         /QĐ-SGTVT ngày       /12/2019 của</t>
  </si>
  <si>
    <t>TRUNG TÂM ĐĂNG KIỂM PTGTTB</t>
  </si>
  <si>
    <t>DỰ TOÁN THU - CHI NGÂN SÁCH NHÀ NƯỚC NĂM 2020</t>
  </si>
  <si>
    <t>Lệ phí cấp GCN thẩm định thiết kế xe cơ giới</t>
  </si>
  <si>
    <t>Nguồn thu được trích để lại theo chế độ</t>
  </si>
  <si>
    <t>+ 28,57</t>
  </si>
  <si>
    <t>+ 56,28</t>
  </si>
  <si>
    <t>Kinh phí thực hiện CCTL</t>
  </si>
  <si>
    <t>+ 65,20</t>
  </si>
  <si>
    <t xml:space="preserve">     Thủ trưởng đơn vị</t>
  </si>
  <si>
    <t xml:space="preserve">   Thủ trưởng đơn vị</t>
  </si>
  <si>
    <t>Biểu số 03 - Ban hành kèm theo Thông tư số 90 ngày 28 tháng 9 năm 2018 của Bộ Tài chính</t>
  </si>
  <si>
    <r>
      <t xml:space="preserve">Đơn vị: </t>
    </r>
    <r>
      <rPr>
        <b/>
        <sz val="13"/>
        <color theme="1"/>
        <rFont val="Times New Roman"/>
        <family val="1"/>
      </rPr>
      <t xml:space="preserve">SỞ GTVT TỈNH HẬU GIANG </t>
    </r>
  </si>
  <si>
    <t xml:space="preserve">CỘNG HOÀ XÃ HỘI CHỦ NGHĨA VIỆT NAM           </t>
  </si>
  <si>
    <t>Độc lập - Tự do - Hạnh phúc</t>
  </si>
  <si>
    <t xml:space="preserve">CÔNG KHAI THỰC HIỆN DỰ TOÁN THU- CHI NGÂN SÁCH </t>
  </si>
  <si>
    <t>Ước thực hiện/ Dự toán năm  (tỷ lệ %)</t>
  </si>
  <si>
    <t>Ước thực hiện quý 1 năm nay so với cùng kỳ năm trước (tỷ lệ %)</t>
  </si>
  <si>
    <t xml:space="preserve">          Căn cứ Nghị định số 163/2016/NĐ-CP ngày 21 tháng 12 năm 2016 của Chính phủ quy định chi tiết thi hành một số điều của Luật Ngân sách nhà nước</t>
  </si>
  <si>
    <t xml:space="preserve">          Căn cứ Thông tư số 90/2018/TT-BTC ngày 28 tháng 9 năm 2018 của Bộ Tài chính Sửa đổi, bổ sung một số điều của Thông tư số 61/2017/TT-BTC ngày 15 tháng 6 năm 2017 của Bộ Tài chính hướng dẫn về công khai ngân sách đối với đơn vị dự toán ngân sách, tổ chức được ngân sách nhà nước hỗ trợ</t>
  </si>
  <si>
    <t>Mai Văn Tân</t>
  </si>
  <si>
    <t xml:space="preserve">     Hậu Giang, ngày 15 tháng 4 năm 2022</t>
  </si>
  <si>
    <t>QUÝ I NĂM 2022</t>
  </si>
  <si>
    <t>Biểu số 1 - Ban hành kèm theo Thông tư số 90/2018/TT-BTC ngày 28 tháng 9 năm 2018 của Bộ Tài chính</t>
  </si>
  <si>
    <t xml:space="preserve">  Đơn vị: SỞ GIAO THÔNG VẬN TẢI</t>
  </si>
  <si>
    <t xml:space="preserve"> Chương: 421</t>
  </si>
  <si>
    <t xml:space="preserve">DỰ TOÁN THU, CHI NGÂN SÁCH NHÀ NƯỚC ĐƯỢC GIAO </t>
  </si>
  <si>
    <t>VÀ PHÂN BỔ CHO CÁC ĐƠN VỊ TRỰC THUỘC NĂM 2022</t>
  </si>
  <si>
    <t>(Kèm theo Quyết định số ……/QĐ- SGTVT ngày …… /……. /2022 của Sở Giao thông vận tải tỉnh Hậu Giang)</t>
  </si>
  <si>
    <t>(Dùng cho đơn vị dự toán ngân sách cấp I/đơn vị dự toán ngân sách cấp trên)</t>
  </si>
  <si>
    <t xml:space="preserve">  ĐV tính: triệu đồng</t>
  </si>
  <si>
    <t xml:space="preserve">Số 
TT </t>
  </si>
  <si>
    <t>Tổng số
được giao</t>
  </si>
  <si>
    <t>Tổng số đã
phân bổ</t>
  </si>
  <si>
    <t>Văn phòng Sở</t>
  </si>
  <si>
    <t>TTGT</t>
  </si>
  <si>
    <t>Đoạn QL</t>
  </si>
  <si>
    <t>4=5+6+…</t>
  </si>
  <si>
    <t>A</t>
  </si>
  <si>
    <t xml:space="preserve"> Số thu phí, lệ phí</t>
  </si>
  <si>
    <t>Giá dịch vụ</t>
  </si>
  <si>
    <t>Chi sự nghiệp………………….</t>
  </si>
  <si>
    <t xml:space="preserve">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</si>
  <si>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</si>
  <si>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</si>
  <si>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</si>
  <si>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</si>
  <si>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Nguồn ngân sách trong nước</t>
  </si>
  <si>
    <t>Chi sự nghiệp khoa học và công nghệ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</si>
  <si>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</si>
  <si>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</si>
  <si>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</si>
  <si>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</si>
  <si>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</si>
  <si>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</si>
  <si>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</si>
  <si>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</si>
  <si>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 xml:space="preserve"> Kinh phí nhiệm vụ thường xuyên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</si>
  <si>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</si>
  <si>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</si>
  <si>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</si>
  <si>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</si>
  <si>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</si>
  <si>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</si>
  <si>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</si>
  <si>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</si>
  <si>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</si>
  <si>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</si>
  <si>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</si>
  <si>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</si>
  <si>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</si>
  <si>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</si>
  <si>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</si>
  <si>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</si>
  <si>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</si>
  <si>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</si>
  <si>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</si>
  <si>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</si>
  <si>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</si>
  <si>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</si>
  <si>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</si>
  <si>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</si>
  <si>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</si>
  <si>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Quý 1/2021</t>
  </si>
  <si>
    <t>Dự toán 2021</t>
  </si>
  <si>
    <t>06 THÁNG NĂM 2022</t>
  </si>
  <si>
    <t>9 THÁNG NĂM 2022</t>
  </si>
  <si>
    <t>Hậu Giang, ngày 14 tháng 10 năm 2022</t>
  </si>
  <si>
    <t xml:space="preserve">   Hậu Giang, ngày 15 tháng 7 năm 2022</t>
  </si>
  <si>
    <t>Ước thực hiện 6 tháng</t>
  </si>
  <si>
    <t>Ước thực hiện 9 tháng</t>
  </si>
  <si>
    <t>Ước thực hiện 9 tháng năm nay so với cùng kỳ năm trước (tỷ lệ %)</t>
  </si>
  <si>
    <t>Ước thực hiện 6 tháng năm nay so với cùng kỳ năm trước (tỷ lệ %)</t>
  </si>
  <si>
    <t>=</t>
  </si>
  <si>
    <t>+ 11,06</t>
  </si>
  <si>
    <t>+ 22,32</t>
  </si>
  <si>
    <t>+ 2,55</t>
  </si>
  <si>
    <t>+ 22,50</t>
  </si>
  <si>
    <t>+ 67,17</t>
  </si>
  <si>
    <t>- 38,48</t>
  </si>
  <si>
    <t>- 16,82</t>
  </si>
  <si>
    <t>- 15,00</t>
  </si>
  <si>
    <t xml:space="preserve"> -16,82</t>
  </si>
  <si>
    <t>- 2,44</t>
  </si>
  <si>
    <t>+ 2,00</t>
  </si>
  <si>
    <t>+ 26,09</t>
  </si>
  <si>
    <t>+ 5,93</t>
  </si>
  <si>
    <t>- 77,50</t>
  </si>
  <si>
    <t>+ 75,03</t>
  </si>
  <si>
    <t>- 109,41</t>
  </si>
  <si>
    <t>- 337,81</t>
  </si>
  <si>
    <t>- 41,82</t>
  </si>
  <si>
    <t>+ 49,07</t>
  </si>
  <si>
    <t>- 115,00</t>
  </si>
  <si>
    <t>+ 117,21</t>
  </si>
  <si>
    <t>- 5,92</t>
  </si>
  <si>
    <t>+ 55,18</t>
  </si>
  <si>
    <t>+ 52,51</t>
  </si>
  <si>
    <t>- 2,39</t>
  </si>
  <si>
    <t>+ 169,32</t>
  </si>
  <si>
    <t>+ 28,53</t>
  </si>
  <si>
    <t>- 55,00</t>
  </si>
  <si>
    <t>+ 21,97</t>
  </si>
  <si>
    <t>- 605,00</t>
  </si>
  <si>
    <t>- 9,20</t>
  </si>
  <si>
    <t>- 185,0</t>
  </si>
  <si>
    <t>+ 12,31</t>
  </si>
  <si>
    <t>- 2,65</t>
  </si>
  <si>
    <t>- 0,30</t>
  </si>
  <si>
    <t>- 1,84</t>
  </si>
  <si>
    <t>- 19,39</t>
  </si>
  <si>
    <t>- 46,59</t>
  </si>
  <si>
    <t>- 29,68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</si>
</sst>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₫_-;\-* #,##0.00\ _₫_-;_-* &quot;-&quot;??\ _₫_-;_-@_-"/>
    <numFmt numFmtId="165" formatCode="_-* #,##0.00_-;\-* #,##0.00_-;_-* &quot;-&quot;??_-;_-@_-"/>
    <numFmt numFmtId="166" formatCode="_-* #,##0.0_-;\-* #,##0.0_-;_-* &quot;-&quot;??_-;_-@_-"/>
    <numFmt numFmtId="167" formatCode="_-* #,##0_-;\-* #,##0_-;_-* &quot;-&quot;??_-;_-@_-"/>
    <numFmt numFmtId="168" formatCode="_-* #,##0.0_-;\-* #,##0.0_-;_-* &quot;-&quot;?_-;_-@_-"/>
    <numFmt numFmtId="169" formatCode="_-* #,##0.000_-;\-* #,##0.000_-;_-* &quot;-&quot;??_-;_-@_-"/>
    <numFmt numFmtId="170" formatCode="0.000"/>
    <numFmt numFmtId="171" formatCode="_-* #,##0.0\ _₫_-;\-* #,##0.0\ _₫_-;_-* &quot;-&quot;?\ _₫_-;_-@_-"/>
    <numFmt numFmtId="172" formatCode="_-* #,##0.0\ _₫_-;\-* #,##0.0\ _₫_-;_-* &quot;-&quot;??\ _₫_-;_-@_-"/>
    <numFmt numFmtId="173" formatCode="#,##0.0_ ;\-#,##0.0\ "/>
    <numFmt numFmtId="174" formatCode="#,##0_ ;\-#,##0\ 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2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4"/>
      <color theme="1"/>
      <name val="Times New Roman"/>
      <family val="1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7" fontId="1" fillId="0" borderId="0" xfId="1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" xfId="0" applyFont="1" applyFill="1" applyBorder="1" applyAlignment="1">
      <alignment vertical="center" wrapText="1"/>
    </xf>
    <xf numFmtId="166" fontId="1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/>
    </xf>
    <xf numFmtId="167" fontId="1" fillId="0" borderId="0" xfId="1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165" fontId="9" fillId="0" borderId="1" xfId="1" applyNumberFormat="1" applyFont="1" applyBorder="1"/>
    <xf numFmtId="165" fontId="9" fillId="0" borderId="0" xfId="0" applyNumberFormat="1" applyFont="1"/>
    <xf numFmtId="165" fontId="9" fillId="0" borderId="0" xfId="1" applyNumberFormat="1" applyFont="1"/>
    <xf numFmtId="165" fontId="10" fillId="0" borderId="0" xfId="0" applyNumberFormat="1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/>
    </xf>
    <xf numFmtId="165" fontId="9" fillId="0" borderId="0" xfId="0" applyNumberFormat="1" applyFont="1" applyAlignment="1">
      <alignment horizontal="right"/>
    </xf>
    <xf numFmtId="165" fontId="9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8" fontId="3" fillId="0" borderId="0" xfId="0" applyNumberFormat="1" applyFont="1" applyFill="1" applyAlignment="1">
      <alignment vertical="center"/>
    </xf>
    <xf numFmtId="168" fontId="7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169" fontId="7" fillId="0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69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9" fontId="3" fillId="2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11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" fillId="0" borderId="1" xfId="1" quotePrefix="1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69" fontId="7" fillId="0" borderId="1" xfId="1" applyNumberFormat="1" applyFont="1" applyBorder="1" applyAlignment="1">
      <alignment horizontal="right" vertical="center"/>
    </xf>
    <xf numFmtId="169" fontId="1" fillId="0" borderId="1" xfId="0" applyNumberFormat="1" applyFont="1" applyBorder="1" applyAlignment="1">
      <alignment horizontal="right" vertical="center"/>
    </xf>
    <xf numFmtId="169" fontId="1" fillId="0" borderId="1" xfId="1" applyNumberFormat="1" applyFont="1" applyBorder="1" applyAlignment="1">
      <alignment horizontal="right" vertical="center"/>
    </xf>
    <xf numFmtId="170" fontId="1" fillId="4" borderId="1" xfId="0" applyNumberFormat="1" applyFont="1" applyFill="1" applyBorder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165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169" fontId="16" fillId="0" borderId="1" xfId="1" applyNumberFormat="1" applyFont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9" fontId="23" fillId="0" borderId="1" xfId="1" applyNumberFormat="1" applyFont="1" applyBorder="1" applyAlignment="1">
      <alignment horizontal="right" vertical="center"/>
    </xf>
    <xf numFmtId="165" fontId="23" fillId="0" borderId="1" xfId="1" applyNumberFormat="1" applyFont="1" applyBorder="1" applyAlignment="1">
      <alignment horizontal="right" vertical="center"/>
    </xf>
    <xf numFmtId="165" fontId="25" fillId="0" borderId="0" xfId="1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18" fillId="0" borderId="1" xfId="1" applyNumberFormat="1" applyFont="1" applyBorder="1" applyAlignment="1">
      <alignment horizontal="right" vertical="center"/>
    </xf>
    <xf numFmtId="165" fontId="20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21" fillId="0" borderId="1" xfId="1" applyNumberFormat="1" applyFont="1" applyBorder="1" applyAlignment="1">
      <alignment horizontal="right" vertical="center"/>
    </xf>
    <xf numFmtId="165" fontId="21" fillId="0" borderId="1" xfId="1" quotePrefix="1" applyNumberFormat="1" applyFont="1" applyBorder="1" applyAlignment="1">
      <alignment horizontal="right" vertical="center"/>
    </xf>
    <xf numFmtId="165" fontId="19" fillId="0" borderId="0" xfId="1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169" fontId="16" fillId="0" borderId="1" xfId="0" applyNumberFormat="1" applyFont="1" applyBorder="1" applyAlignment="1">
      <alignment horizontal="right" vertical="center"/>
    </xf>
    <xf numFmtId="169" fontId="12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horizontal="right" vertical="center"/>
    </xf>
    <xf numFmtId="169" fontId="1" fillId="0" borderId="1" xfId="1" applyNumberFormat="1" applyFont="1" applyFill="1" applyBorder="1" applyAlignment="1">
      <alignment horizontal="right" vertical="center" wrapText="1"/>
    </xf>
    <xf numFmtId="169" fontId="12" fillId="0" borderId="1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22" fillId="0" borderId="1" xfId="1" applyNumberFormat="1" applyFont="1" applyFill="1" applyBorder="1" applyAlignment="1">
      <alignment horizontal="right" vertical="center" wrapText="1"/>
    </xf>
    <xf numFmtId="169" fontId="18" fillId="0" borderId="1" xfId="1" applyNumberFormat="1" applyFont="1" applyBorder="1" applyAlignment="1">
      <alignment horizontal="right" vertical="center"/>
    </xf>
    <xf numFmtId="169" fontId="21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Border="1" applyAlignment="1">
      <alignment horizontal="right" vertical="center"/>
    </xf>
    <xf numFmtId="169" fontId="15" fillId="0" borderId="1" xfId="0" applyNumberFormat="1" applyFont="1" applyBorder="1" applyAlignment="1">
      <alignment horizontal="right" vertical="center"/>
    </xf>
    <xf numFmtId="166" fontId="3" fillId="2" borderId="1" xfId="1" quotePrefix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1" fillId="0" borderId="0" xfId="0" applyFont="1" applyAlignment="1">
      <alignment horizontal="center"/>
    </xf>
    <xf numFmtId="0" fontId="26" fillId="0" borderId="0" xfId="0" applyFont="1"/>
    <xf numFmtId="0" fontId="3" fillId="0" borderId="0" xfId="0" applyFont="1"/>
    <xf numFmtId="0" fontId="2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71" fontId="3" fillId="0" borderId="1" xfId="0" applyNumberFormat="1" applyFont="1" applyBorder="1" applyAlignment="1">
      <alignment horizontal="right" vertical="center" wrapText="1"/>
    </xf>
    <xf numFmtId="171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71" fontId="3" fillId="0" borderId="1" xfId="0" applyNumberFormat="1" applyFont="1" applyBorder="1" applyAlignment="1">
      <alignment horizontal="right" vertical="top" wrapText="1"/>
    </xf>
    <xf numFmtId="171" fontId="3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72" fontId="1" fillId="0" borderId="1" xfId="0" applyNumberFormat="1" applyFont="1" applyBorder="1" applyAlignment="1">
      <alignment horizontal="right" vertical="top" wrapText="1"/>
    </xf>
    <xf numFmtId="172" fontId="1" fillId="0" borderId="1" xfId="0" applyNumberFormat="1" applyFont="1" applyFill="1" applyBorder="1" applyAlignment="1">
      <alignment horizontal="right" vertical="top" wrapText="1"/>
    </xf>
    <xf numFmtId="0" fontId="21" fillId="0" borderId="3" xfId="0" applyFont="1" applyBorder="1" applyAlignment="1">
      <alignment horizontal="justify" vertical="center" wrapText="1"/>
    </xf>
    <xf numFmtId="172" fontId="1" fillId="0" borderId="1" xfId="1" applyNumberFormat="1" applyFont="1" applyBorder="1" applyAlignment="1">
      <alignment horizontal="right" vertical="top" wrapText="1"/>
    </xf>
    <xf numFmtId="172" fontId="1" fillId="0" borderId="1" xfId="1" applyNumberFormat="1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/>
    <xf numFmtId="0" fontId="3" fillId="0" borderId="1" xfId="0" applyFont="1" applyBorder="1" applyAlignment="1">
      <alignment horizontal="justify" vertical="top" wrapText="1"/>
    </xf>
    <xf numFmtId="171" fontId="1" fillId="0" borderId="1" xfId="0" applyNumberFormat="1" applyFont="1" applyBorder="1" applyAlignment="1">
      <alignment horizontal="right" vertical="top" wrapText="1"/>
    </xf>
    <xf numFmtId="171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72" fontId="3" fillId="0" borderId="1" xfId="0" applyNumberFormat="1" applyFont="1" applyBorder="1" applyAlignment="1">
      <alignment horizontal="right" vertical="top" wrapText="1"/>
    </xf>
    <xf numFmtId="172" fontId="3" fillId="0" borderId="1" xfId="0" applyNumberFormat="1" applyFont="1" applyFill="1" applyBorder="1" applyAlignment="1">
      <alignment horizontal="right" vertical="top" wrapText="1"/>
    </xf>
    <xf numFmtId="172" fontId="1" fillId="0" borderId="1" xfId="1" applyNumberFormat="1" applyFont="1" applyBorder="1" applyAlignment="1">
      <alignment horizontal="right" vertical="center" wrapText="1"/>
    </xf>
    <xf numFmtId="172" fontId="1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172" fontId="3" fillId="0" borderId="1" xfId="0" applyNumberFormat="1" applyFont="1" applyBorder="1" applyAlignment="1">
      <alignment horizontal="right" vertical="center" wrapText="1"/>
    </xf>
    <xf numFmtId="172" fontId="3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justify" vertical="center" wrapText="1"/>
    </xf>
    <xf numFmtId="172" fontId="3" fillId="0" borderId="1" xfId="1" applyNumberFormat="1" applyFont="1" applyBorder="1" applyAlignment="1">
      <alignment horizontal="right" vertical="top" wrapText="1"/>
    </xf>
    <xf numFmtId="172" fontId="3" fillId="0" borderId="1" xfId="1" applyNumberFormat="1" applyFont="1" applyFill="1" applyBorder="1" applyAlignment="1">
      <alignment horizontal="right" vertical="top" wrapText="1"/>
    </xf>
    <xf numFmtId="173" fontId="3" fillId="0" borderId="1" xfId="0" applyNumberFormat="1" applyFont="1" applyBorder="1"/>
    <xf numFmtId="173" fontId="3" fillId="0" borderId="1" xfId="0" applyNumberFormat="1" applyFont="1" applyFill="1" applyBorder="1"/>
    <xf numFmtId="173" fontId="3" fillId="0" borderId="1" xfId="1" applyNumberFormat="1" applyFont="1" applyFill="1" applyBorder="1"/>
    <xf numFmtId="173" fontId="3" fillId="0" borderId="1" xfId="1" applyNumberFormat="1" applyFont="1" applyBorder="1"/>
    <xf numFmtId="173" fontId="1" fillId="0" borderId="1" xfId="0" applyNumberFormat="1" applyFont="1" applyFill="1" applyBorder="1"/>
    <xf numFmtId="173" fontId="1" fillId="0" borderId="1" xfId="0" applyNumberFormat="1" applyFont="1" applyBorder="1"/>
    <xf numFmtId="173" fontId="1" fillId="0" borderId="1" xfId="1" applyNumberFormat="1" applyFont="1" applyFill="1" applyBorder="1"/>
    <xf numFmtId="173" fontId="1" fillId="0" borderId="1" xfId="1" applyNumberFormat="1" applyFont="1" applyBorder="1" applyAlignment="1"/>
    <xf numFmtId="174" fontId="1" fillId="0" borderId="1" xfId="1" applyNumberFormat="1" applyFont="1" applyBorder="1" applyAlignment="1">
      <alignment horizontal="right"/>
    </xf>
    <xf numFmtId="173" fontId="1" fillId="0" borderId="1" xfId="1" applyNumberFormat="1" applyFont="1" applyFill="1" applyBorder="1" applyAlignment="1"/>
    <xf numFmtId="0" fontId="1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173" fontId="7" fillId="0" borderId="1" xfId="0" applyNumberFormat="1" applyFont="1" applyBorder="1"/>
    <xf numFmtId="173" fontId="7" fillId="0" borderId="1" xfId="0" applyNumberFormat="1" applyFont="1" applyFill="1" applyBorder="1" applyAlignment="1">
      <alignment horizontal="right"/>
    </xf>
    <xf numFmtId="173" fontId="7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/>
    <xf numFmtId="173" fontId="1" fillId="0" borderId="1" xfId="1" applyNumberFormat="1" applyFont="1" applyBorder="1" applyAlignment="1">
      <alignment horizontal="right"/>
    </xf>
    <xf numFmtId="173" fontId="1" fillId="0" borderId="1" xfId="1" applyNumberFormat="1" applyFont="1" applyFill="1" applyBorder="1" applyAlignment="1">
      <alignment horizontal="right"/>
    </xf>
    <xf numFmtId="0" fontId="26" fillId="0" borderId="0" xfId="0" applyFont="1" applyFill="1"/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69" fontId="16" fillId="5" borderId="1" xfId="1" applyNumberFormat="1" applyFont="1" applyFill="1" applyBorder="1" applyAlignment="1">
      <alignment horizontal="right" vertical="center"/>
    </xf>
    <xf numFmtId="165" fontId="16" fillId="5" borderId="1" xfId="1" applyNumberFormat="1" applyFont="1" applyFill="1" applyBorder="1" applyAlignment="1">
      <alignment horizontal="right" vertical="center"/>
    </xf>
    <xf numFmtId="165" fontId="13" fillId="5" borderId="0" xfId="1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166" fontId="9" fillId="4" borderId="0" xfId="1" applyNumberFormat="1" applyFont="1" applyFill="1"/>
    <xf numFmtId="0" fontId="9" fillId="4" borderId="0" xfId="0" applyFont="1" applyFill="1"/>
    <xf numFmtId="166" fontId="9" fillId="4" borderId="1" xfId="1" applyNumberFormat="1" applyFont="1" applyFill="1" applyBorder="1"/>
    <xf numFmtId="0" fontId="9" fillId="4" borderId="1" xfId="0" applyFont="1" applyFill="1" applyBorder="1"/>
    <xf numFmtId="166" fontId="3" fillId="4" borderId="1" xfId="1" applyNumberFormat="1" applyFont="1" applyFill="1" applyBorder="1" applyAlignment="1">
      <alignment horizontal="right" vertical="center" wrapText="1"/>
    </xf>
    <xf numFmtId="169" fontId="3" fillId="4" borderId="1" xfId="1" applyNumberFormat="1" applyFont="1" applyFill="1" applyBorder="1" applyAlignment="1">
      <alignment horizontal="right" vertical="center" wrapText="1"/>
    </xf>
    <xf numFmtId="165" fontId="1" fillId="4" borderId="1" xfId="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center"/>
    </xf>
    <xf numFmtId="165" fontId="29" fillId="4" borderId="1" xfId="1" applyFont="1" applyFill="1" applyBorder="1" applyAlignment="1">
      <alignment horizontal="right" vertical="center"/>
    </xf>
    <xf numFmtId="166" fontId="1" fillId="4" borderId="1" xfId="1" applyNumberFormat="1" applyFont="1" applyFill="1" applyBorder="1" applyAlignment="1">
      <alignment horizontal="right" vertical="center"/>
    </xf>
    <xf numFmtId="2" fontId="15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29" fillId="4" borderId="1" xfId="0" applyFont="1" applyFill="1" applyBorder="1" applyAlignment="1">
      <alignment horizontal="right" vertical="center"/>
    </xf>
    <xf numFmtId="166" fontId="16" fillId="4" borderId="1" xfId="1" applyNumberFormat="1" applyFont="1" applyFill="1" applyBorder="1" applyAlignment="1">
      <alignment horizontal="right" vertical="center"/>
    </xf>
    <xf numFmtId="0" fontId="30" fillId="4" borderId="1" xfId="0" applyFont="1" applyFill="1" applyBorder="1" applyAlignment="1">
      <alignment horizontal="right" vertical="center"/>
    </xf>
    <xf numFmtId="166" fontId="12" fillId="4" borderId="1" xfId="1" applyNumberFormat="1" applyFont="1" applyFill="1" applyBorder="1" applyAlignment="1">
      <alignment horizontal="right" vertical="center"/>
    </xf>
    <xf numFmtId="169" fontId="1" fillId="4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66" fontId="3" fillId="4" borderId="1" xfId="1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166" fontId="7" fillId="4" borderId="1" xfId="1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/>
    </xf>
    <xf numFmtId="169" fontId="7" fillId="4" borderId="1" xfId="1" applyNumberFormat="1" applyFont="1" applyFill="1" applyBorder="1" applyAlignment="1">
      <alignment horizontal="right" vertical="center" wrapText="1"/>
    </xf>
    <xf numFmtId="165" fontId="16" fillId="4" borderId="1" xfId="1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165" fontId="23" fillId="4" borderId="1" xfId="1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right" vertical="center"/>
    </xf>
    <xf numFmtId="169" fontId="3" fillId="4" borderId="1" xfId="1" applyNumberFormat="1" applyFont="1" applyFill="1" applyBorder="1" applyAlignment="1">
      <alignment horizontal="right" vertical="center"/>
    </xf>
    <xf numFmtId="165" fontId="18" fillId="4" borderId="1" xfId="1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166" fontId="21" fillId="4" borderId="1" xfId="1" applyNumberFormat="1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right" vertical="center"/>
    </xf>
    <xf numFmtId="166" fontId="18" fillId="4" borderId="1" xfId="1" applyNumberFormat="1" applyFont="1" applyFill="1" applyBorder="1" applyAlignment="1">
      <alignment horizontal="right" vertical="center" wrapText="1"/>
    </xf>
    <xf numFmtId="169" fontId="18" fillId="4" borderId="1" xfId="1" applyNumberFormat="1" applyFont="1" applyFill="1" applyBorder="1" applyAlignment="1">
      <alignment horizontal="right" vertical="center" wrapText="1"/>
    </xf>
    <xf numFmtId="169" fontId="21" fillId="4" borderId="1" xfId="1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165" fontId="7" fillId="4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7" fontId="2" fillId="0" borderId="0" xfId="1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7" fontId="13" fillId="0" borderId="0" xfId="1" applyNumberFormat="1" applyFont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5" fontId="8" fillId="0" borderId="0" xfId="0" quotePrefix="1" applyNumberFormat="1" applyFont="1" applyAlignment="1">
      <alignment horizontal="center"/>
    </xf>
    <xf numFmtId="0" fontId="8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3</xdr:row>
      <xdr:rowOff>19050</xdr:rowOff>
    </xdr:from>
    <xdr:to>
      <xdr:col>5</xdr:col>
      <xdr:colOff>190500</xdr:colOff>
      <xdr:row>3</xdr:row>
      <xdr:rowOff>19050</xdr:rowOff>
    </xdr:to>
    <xdr:cxnSp macro="">
      <xdr:nvCxnSpPr>
        <xdr:cNvPr id="3" name="Straight Connector 2"/>
        <xdr:cNvCxnSpPr/>
      </xdr:nvCxnSpPr>
      <xdr:spPr>
        <a:xfrm>
          <a:off x="4124325" y="933450"/>
          <a:ext cx="1971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3</xdr:row>
      <xdr:rowOff>19050</xdr:rowOff>
    </xdr:from>
    <xdr:to>
      <xdr:col>5</xdr:col>
      <xdr:colOff>190500</xdr:colOff>
      <xdr:row>3</xdr:row>
      <xdr:rowOff>19050</xdr:rowOff>
    </xdr:to>
    <xdr:cxnSp macro="">
      <xdr:nvCxnSpPr>
        <xdr:cNvPr id="2" name="Straight Connector 1"/>
        <xdr:cNvCxnSpPr/>
      </xdr:nvCxnSpPr>
      <xdr:spPr>
        <a:xfrm>
          <a:off x="4124325" y="933450"/>
          <a:ext cx="1971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3</xdr:row>
      <xdr:rowOff>19050</xdr:rowOff>
    </xdr:from>
    <xdr:to>
      <xdr:col>5</xdr:col>
      <xdr:colOff>190500</xdr:colOff>
      <xdr:row>3</xdr:row>
      <xdr:rowOff>19050</xdr:rowOff>
    </xdr:to>
    <xdr:cxnSp macro="">
      <xdr:nvCxnSpPr>
        <xdr:cNvPr id="2" name="Straight Connector 1"/>
        <xdr:cNvCxnSpPr/>
      </xdr:nvCxnSpPr>
      <xdr:spPr>
        <a:xfrm>
          <a:off x="4086225" y="933450"/>
          <a:ext cx="2095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3" workbookViewId="0">
      <selection activeCell="B21" sqref="B21"/>
    </sheetView>
  </sheetViews>
  <sheetFormatPr defaultColWidth="9.140625" defaultRowHeight="15.75" x14ac:dyDescent="0.25"/>
  <cols>
    <col min="1" max="1" width="6.42578125" style="2" customWidth="1"/>
    <col min="2" max="2" width="65.42578125" style="1" customWidth="1"/>
    <col min="3" max="3" width="16.5703125" style="4" customWidth="1"/>
    <col min="4" max="4" width="10.140625" style="1" bestFit="1" customWidth="1"/>
    <col min="5" max="16384" width="9.140625" style="1"/>
  </cols>
  <sheetData>
    <row r="1" spans="1:3" ht="18" customHeight="1" x14ac:dyDescent="0.25">
      <c r="A1" s="3" t="s">
        <v>27</v>
      </c>
      <c r="C1" s="22" t="s">
        <v>41</v>
      </c>
    </row>
    <row r="2" spans="1:3" ht="18" customHeight="1" x14ac:dyDescent="0.25">
      <c r="A2" s="3" t="s">
        <v>28</v>
      </c>
    </row>
    <row r="3" spans="1:3" ht="9.75" customHeight="1" x14ac:dyDescent="0.25"/>
    <row r="4" spans="1:3" ht="20.100000000000001" customHeight="1" x14ac:dyDescent="0.25">
      <c r="A4" s="236" t="s">
        <v>60</v>
      </c>
      <c r="B4" s="236"/>
      <c r="C4" s="236"/>
    </row>
    <row r="5" spans="1:3" ht="20.100000000000001" customHeight="1" x14ac:dyDescent="0.25">
      <c r="A5" s="237" t="s">
        <v>58</v>
      </c>
      <c r="B5" s="237"/>
      <c r="C5" s="237"/>
    </row>
    <row r="6" spans="1:3" ht="20.100000000000001" customHeight="1" x14ac:dyDescent="0.25">
      <c r="A6" s="237" t="s">
        <v>25</v>
      </c>
      <c r="B6" s="237"/>
      <c r="C6" s="237"/>
    </row>
    <row r="7" spans="1:3" ht="20.100000000000001" customHeight="1" x14ac:dyDescent="0.25">
      <c r="A7" s="238" t="s">
        <v>29</v>
      </c>
      <c r="B7" s="238"/>
      <c r="C7" s="238"/>
    </row>
    <row r="8" spans="1:3" ht="18" customHeight="1" x14ac:dyDescent="0.25">
      <c r="B8" s="239" t="s">
        <v>26</v>
      </c>
      <c r="C8" s="239"/>
    </row>
    <row r="10" spans="1:3" s="36" customFormat="1" ht="41.25" customHeight="1" x14ac:dyDescent="0.25">
      <c r="A10" s="43" t="s">
        <v>38</v>
      </c>
      <c r="B10" s="35" t="s">
        <v>39</v>
      </c>
      <c r="C10" s="43" t="s">
        <v>40</v>
      </c>
    </row>
    <row r="11" spans="1:3" s="37" customFormat="1" ht="20.100000000000001" customHeight="1" x14ac:dyDescent="0.25">
      <c r="A11" s="13" t="s">
        <v>0</v>
      </c>
      <c r="B11" s="14" t="s">
        <v>51</v>
      </c>
      <c r="C11" s="15"/>
    </row>
    <row r="12" spans="1:3" s="38" customFormat="1" ht="20.100000000000001" customHeight="1" x14ac:dyDescent="0.25">
      <c r="A12" s="16">
        <v>1</v>
      </c>
      <c r="B12" s="17" t="s">
        <v>56</v>
      </c>
      <c r="C12" s="18">
        <f>C13</f>
        <v>6506</v>
      </c>
    </row>
    <row r="13" spans="1:3" s="39" customFormat="1" ht="20.100000000000001" customHeight="1" x14ac:dyDescent="0.25">
      <c r="A13" s="19" t="s">
        <v>3</v>
      </c>
      <c r="B13" s="20" t="s">
        <v>50</v>
      </c>
      <c r="C13" s="21">
        <f>C14+C19</f>
        <v>6506</v>
      </c>
    </row>
    <row r="14" spans="1:3" s="40" customFormat="1" ht="20.100000000000001" customHeight="1" x14ac:dyDescent="0.25">
      <c r="A14" s="5" t="s">
        <v>10</v>
      </c>
      <c r="B14" s="6" t="s">
        <v>4</v>
      </c>
      <c r="C14" s="7">
        <f>SUM(C15:C18)</f>
        <v>3699</v>
      </c>
    </row>
    <row r="15" spans="1:3" s="40" customFormat="1" ht="20.100000000000001" customHeight="1" x14ac:dyDescent="0.25">
      <c r="A15" s="5"/>
      <c r="B15" s="9" t="s">
        <v>30</v>
      </c>
      <c r="C15" s="7">
        <v>3645</v>
      </c>
    </row>
    <row r="16" spans="1:3" s="40" customFormat="1" ht="20.100000000000001" customHeight="1" x14ac:dyDescent="0.25">
      <c r="A16" s="5"/>
      <c r="B16" s="9" t="s">
        <v>31</v>
      </c>
      <c r="C16" s="7">
        <v>14</v>
      </c>
    </row>
    <row r="17" spans="1:4" s="40" customFormat="1" ht="20.100000000000001" customHeight="1" x14ac:dyDescent="0.25">
      <c r="A17" s="5"/>
      <c r="B17" s="9" t="s">
        <v>32</v>
      </c>
      <c r="C17" s="7">
        <v>18.8</v>
      </c>
    </row>
    <row r="18" spans="1:4" s="40" customFormat="1" ht="20.100000000000001" customHeight="1" x14ac:dyDescent="0.25">
      <c r="A18" s="5"/>
      <c r="B18" s="9" t="s">
        <v>33</v>
      </c>
      <c r="C18" s="7">
        <v>21.2</v>
      </c>
    </row>
    <row r="19" spans="1:4" s="40" customFormat="1" ht="20.100000000000001" customHeight="1" x14ac:dyDescent="0.25">
      <c r="A19" s="5" t="s">
        <v>12</v>
      </c>
      <c r="B19" s="6" t="s">
        <v>6</v>
      </c>
      <c r="C19" s="7">
        <f>SUM(C20:C23)</f>
        <v>2807</v>
      </c>
    </row>
    <row r="20" spans="1:4" s="40" customFormat="1" ht="20.100000000000001" customHeight="1" x14ac:dyDescent="0.25">
      <c r="A20" s="5"/>
      <c r="B20" s="9" t="s">
        <v>34</v>
      </c>
      <c r="C20" s="7">
        <v>900</v>
      </c>
    </row>
    <row r="21" spans="1:4" s="40" customFormat="1" ht="20.100000000000001" customHeight="1" x14ac:dyDescent="0.25">
      <c r="A21" s="5"/>
      <c r="B21" s="9" t="s">
        <v>35</v>
      </c>
      <c r="C21" s="7">
        <v>1863</v>
      </c>
    </row>
    <row r="22" spans="1:4" s="40" customFormat="1" ht="20.100000000000001" customHeight="1" x14ac:dyDescent="0.25">
      <c r="A22" s="5"/>
      <c r="B22" s="9" t="s">
        <v>36</v>
      </c>
      <c r="C22" s="7">
        <v>36</v>
      </c>
    </row>
    <row r="23" spans="1:4" s="40" customFormat="1" ht="20.100000000000001" customHeight="1" x14ac:dyDescent="0.25">
      <c r="A23" s="5"/>
      <c r="B23" s="9" t="s">
        <v>37</v>
      </c>
      <c r="C23" s="7">
        <v>8</v>
      </c>
    </row>
    <row r="24" spans="1:4" s="38" customFormat="1" ht="20.100000000000001" customHeight="1" x14ac:dyDescent="0.25">
      <c r="A24" s="16">
        <v>2</v>
      </c>
      <c r="B24" s="17" t="s">
        <v>57</v>
      </c>
      <c r="C24" s="18">
        <f>C25</f>
        <v>2622.6</v>
      </c>
      <c r="D24" s="41">
        <f>C24+C27</f>
        <v>6506</v>
      </c>
    </row>
    <row r="25" spans="1:4" s="39" customFormat="1" ht="20.100000000000001" customHeight="1" x14ac:dyDescent="0.25">
      <c r="A25" s="19"/>
      <c r="B25" s="20" t="s">
        <v>50</v>
      </c>
      <c r="C25" s="21">
        <f>C26</f>
        <v>2622.6</v>
      </c>
      <c r="D25" s="42"/>
    </row>
    <row r="26" spans="1:4" s="40" customFormat="1" ht="20.100000000000001" customHeight="1" x14ac:dyDescent="0.25">
      <c r="A26" s="5" t="s">
        <v>8</v>
      </c>
      <c r="B26" s="6" t="s">
        <v>11</v>
      </c>
      <c r="C26" s="7">
        <v>2622.6</v>
      </c>
    </row>
    <row r="27" spans="1:4" s="38" customFormat="1" ht="20.100000000000001" customHeight="1" x14ac:dyDescent="0.25">
      <c r="A27" s="16">
        <v>3</v>
      </c>
      <c r="B27" s="17" t="s">
        <v>18</v>
      </c>
      <c r="C27" s="18">
        <f>C28</f>
        <v>3883.4</v>
      </c>
      <c r="D27" s="41"/>
    </row>
    <row r="28" spans="1:4" s="39" customFormat="1" ht="20.100000000000001" customHeight="1" x14ac:dyDescent="0.25">
      <c r="A28" s="19"/>
      <c r="B28" s="20" t="s">
        <v>50</v>
      </c>
      <c r="C28" s="21">
        <f>C29+C34</f>
        <v>3883.4</v>
      </c>
      <c r="D28" s="42"/>
    </row>
    <row r="29" spans="1:4" s="40" customFormat="1" ht="20.100000000000001" customHeight="1" x14ac:dyDescent="0.25">
      <c r="A29" s="5" t="s">
        <v>19</v>
      </c>
      <c r="B29" s="6" t="s">
        <v>4</v>
      </c>
      <c r="C29" s="7">
        <f>SUM(C30:C33)</f>
        <v>3699</v>
      </c>
    </row>
    <row r="30" spans="1:4" s="40" customFormat="1" ht="20.100000000000001" customHeight="1" x14ac:dyDescent="0.25">
      <c r="A30" s="5"/>
      <c r="B30" s="9" t="s">
        <v>30</v>
      </c>
      <c r="C30" s="7">
        <f>C15</f>
        <v>3645</v>
      </c>
    </row>
    <row r="31" spans="1:4" s="40" customFormat="1" ht="20.100000000000001" customHeight="1" x14ac:dyDescent="0.25">
      <c r="A31" s="5"/>
      <c r="B31" s="9" t="s">
        <v>31</v>
      </c>
      <c r="C31" s="10">
        <f>C16</f>
        <v>14</v>
      </c>
    </row>
    <row r="32" spans="1:4" s="40" customFormat="1" ht="20.100000000000001" customHeight="1" x14ac:dyDescent="0.25">
      <c r="A32" s="5"/>
      <c r="B32" s="9" t="s">
        <v>32</v>
      </c>
      <c r="C32" s="10">
        <f>C17</f>
        <v>18.8</v>
      </c>
    </row>
    <row r="33" spans="1:3" s="40" customFormat="1" ht="20.100000000000001" customHeight="1" x14ac:dyDescent="0.25">
      <c r="A33" s="5"/>
      <c r="B33" s="9" t="s">
        <v>33</v>
      </c>
      <c r="C33" s="10">
        <v>21.2</v>
      </c>
    </row>
    <row r="34" spans="1:3" s="40" customFormat="1" ht="20.100000000000001" customHeight="1" x14ac:dyDescent="0.25">
      <c r="A34" s="5" t="s">
        <v>20</v>
      </c>
      <c r="B34" s="6" t="s">
        <v>6</v>
      </c>
      <c r="C34" s="10">
        <f>SUM(C35:C38)</f>
        <v>184.4</v>
      </c>
    </row>
    <row r="35" spans="1:3" s="40" customFormat="1" ht="20.100000000000001" customHeight="1" x14ac:dyDescent="0.25">
      <c r="A35" s="5"/>
      <c r="B35" s="9" t="s">
        <v>34</v>
      </c>
      <c r="C35" s="10">
        <f>C20*20%</f>
        <v>180</v>
      </c>
    </row>
    <row r="36" spans="1:3" s="40" customFormat="1" ht="20.100000000000001" customHeight="1" x14ac:dyDescent="0.25">
      <c r="A36" s="5"/>
      <c r="B36" s="9" t="s">
        <v>35</v>
      </c>
      <c r="C36" s="10">
        <f>0</f>
        <v>0</v>
      </c>
    </row>
    <row r="37" spans="1:3" s="40" customFormat="1" ht="20.100000000000001" customHeight="1" x14ac:dyDescent="0.25">
      <c r="A37" s="5"/>
      <c r="B37" s="9" t="s">
        <v>36</v>
      </c>
      <c r="C37" s="10">
        <f>C22*10%</f>
        <v>3.6</v>
      </c>
    </row>
    <row r="38" spans="1:3" s="40" customFormat="1" ht="20.100000000000001" customHeight="1" x14ac:dyDescent="0.25">
      <c r="A38" s="5"/>
      <c r="B38" s="9" t="s">
        <v>37</v>
      </c>
      <c r="C38" s="10">
        <f>C23*10%</f>
        <v>0.8</v>
      </c>
    </row>
    <row r="39" spans="1:3" s="38" customFormat="1" ht="20.100000000000001" customHeight="1" x14ac:dyDescent="0.25">
      <c r="A39" s="16" t="s">
        <v>21</v>
      </c>
      <c r="B39" s="17" t="s">
        <v>22</v>
      </c>
      <c r="C39" s="18">
        <f>C40+C50</f>
        <v>31263</v>
      </c>
    </row>
    <row r="40" spans="1:3" s="38" customFormat="1" ht="20.100000000000001" customHeight="1" x14ac:dyDescent="0.25">
      <c r="A40" s="16">
        <v>1</v>
      </c>
      <c r="B40" s="17" t="s">
        <v>15</v>
      </c>
      <c r="C40" s="18">
        <f>C41+C45</f>
        <v>14063</v>
      </c>
    </row>
    <row r="41" spans="1:3" s="39" customFormat="1" ht="20.100000000000001" customHeight="1" x14ac:dyDescent="0.25">
      <c r="A41" s="19" t="s">
        <v>3</v>
      </c>
      <c r="B41" s="20" t="s">
        <v>16</v>
      </c>
      <c r="C41" s="21">
        <f>SUM(C42:C44)</f>
        <v>8817</v>
      </c>
    </row>
    <row r="42" spans="1:3" s="40" customFormat="1" ht="20.100000000000001" customHeight="1" x14ac:dyDescent="0.25">
      <c r="A42" s="5"/>
      <c r="B42" s="6" t="s">
        <v>50</v>
      </c>
      <c r="C42" s="7">
        <v>4140</v>
      </c>
    </row>
    <row r="43" spans="1:3" s="40" customFormat="1" ht="20.100000000000001" customHeight="1" x14ac:dyDescent="0.25">
      <c r="A43" s="5"/>
      <c r="B43" s="6" t="s">
        <v>52</v>
      </c>
      <c r="C43" s="7">
        <v>2603</v>
      </c>
    </row>
    <row r="44" spans="1:3" s="40" customFormat="1" ht="20.100000000000001" customHeight="1" x14ac:dyDescent="0.25">
      <c r="A44" s="5"/>
      <c r="B44" s="6" t="s">
        <v>53</v>
      </c>
      <c r="C44" s="7">
        <v>2074</v>
      </c>
    </row>
    <row r="45" spans="1:3" s="39" customFormat="1" ht="20.100000000000001" customHeight="1" x14ac:dyDescent="0.25">
      <c r="A45" s="19" t="s">
        <v>5</v>
      </c>
      <c r="B45" s="20" t="s">
        <v>17</v>
      </c>
      <c r="C45" s="21">
        <f>SUM(C46:C49)</f>
        <v>5246</v>
      </c>
    </row>
    <row r="46" spans="1:3" s="40" customFormat="1" ht="20.100000000000001" customHeight="1" x14ac:dyDescent="0.25">
      <c r="A46" s="5"/>
      <c r="B46" s="6" t="s">
        <v>50</v>
      </c>
      <c r="C46" s="7">
        <v>2442</v>
      </c>
    </row>
    <row r="47" spans="1:3" s="40" customFormat="1" ht="20.100000000000001" customHeight="1" x14ac:dyDescent="0.25">
      <c r="A47" s="5"/>
      <c r="B47" s="6" t="s">
        <v>52</v>
      </c>
      <c r="C47" s="7">
        <v>2685</v>
      </c>
    </row>
    <row r="48" spans="1:3" s="40" customFormat="1" ht="20.100000000000001" customHeight="1" x14ac:dyDescent="0.25">
      <c r="A48" s="5"/>
      <c r="B48" s="6" t="s">
        <v>59</v>
      </c>
      <c r="C48" s="7">
        <v>112</v>
      </c>
    </row>
    <row r="49" spans="1:3" s="40" customFormat="1" ht="20.100000000000001" customHeight="1" x14ac:dyDescent="0.25">
      <c r="A49" s="5"/>
      <c r="B49" s="6" t="s">
        <v>53</v>
      </c>
      <c r="C49" s="7">
        <v>7</v>
      </c>
    </row>
    <row r="50" spans="1:3" s="38" customFormat="1" ht="20.100000000000001" customHeight="1" x14ac:dyDescent="0.25">
      <c r="A50" s="16">
        <v>2</v>
      </c>
      <c r="B50" s="17" t="s">
        <v>54</v>
      </c>
      <c r="C50" s="18">
        <f>C51</f>
        <v>17200</v>
      </c>
    </row>
    <row r="51" spans="1:3" s="40" customFormat="1" ht="20.100000000000001" customHeight="1" x14ac:dyDescent="0.25">
      <c r="A51" s="5" t="s">
        <v>8</v>
      </c>
      <c r="B51" s="6" t="s">
        <v>55</v>
      </c>
      <c r="C51" s="7">
        <v>17200</v>
      </c>
    </row>
    <row r="52" spans="1:3" s="8" customFormat="1" x14ac:dyDescent="0.25">
      <c r="A52" s="11"/>
      <c r="C52" s="12"/>
    </row>
    <row r="53" spans="1:3" x14ac:dyDescent="0.25">
      <c r="A53" s="34"/>
    </row>
  </sheetData>
  <mergeCells count="5">
    <mergeCell ref="A4:C4"/>
    <mergeCell ref="A5:C5"/>
    <mergeCell ref="A6:C6"/>
    <mergeCell ref="A7:C7"/>
    <mergeCell ref="B8:C8"/>
  </mergeCells>
  <pageMargins left="0.44" right="0.27559055118110237" top="0.86" bottom="0.69" header="0.22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2"/>
  <sheetViews>
    <sheetView workbookViewId="0">
      <selection activeCell="K8" sqref="K8"/>
    </sheetView>
  </sheetViews>
  <sheetFormatPr defaultColWidth="9" defaultRowHeight="18.75" x14ac:dyDescent="0.3"/>
  <cols>
    <col min="1" max="1" width="4.5703125" style="115" customWidth="1"/>
    <col min="2" max="2" width="38" style="115" customWidth="1"/>
    <col min="3" max="3" width="12.5703125" style="115" customWidth="1"/>
    <col min="4" max="4" width="12.42578125" style="115" customWidth="1"/>
    <col min="5" max="5" width="11" style="190" customWidth="1"/>
    <col min="6" max="6" width="9.140625" style="115" customWidth="1"/>
    <col min="7" max="7" width="9.5703125" style="115" customWidth="1"/>
    <col min="8" max="16384" width="9" style="115"/>
  </cols>
  <sheetData>
    <row r="1" spans="1:9" x14ac:dyDescent="0.3">
      <c r="A1" s="249" t="s">
        <v>81</v>
      </c>
      <c r="B1" s="249"/>
      <c r="C1" s="249"/>
      <c r="D1" s="249"/>
      <c r="E1" s="249"/>
      <c r="F1" s="249"/>
      <c r="G1" s="249"/>
      <c r="H1" s="1"/>
      <c r="I1" s="1"/>
    </row>
    <row r="2" spans="1:9" x14ac:dyDescent="0.3">
      <c r="A2" s="250" t="s">
        <v>82</v>
      </c>
      <c r="B2" s="250"/>
      <c r="C2" s="116"/>
      <c r="D2" s="1"/>
      <c r="E2" s="248"/>
      <c r="F2" s="248"/>
      <c r="G2" s="248"/>
      <c r="H2" s="1"/>
      <c r="I2" s="1"/>
    </row>
    <row r="3" spans="1:9" x14ac:dyDescent="0.3">
      <c r="A3" s="250" t="s">
        <v>83</v>
      </c>
      <c r="B3" s="250"/>
      <c r="C3" s="116"/>
      <c r="D3" s="1"/>
      <c r="E3" s="8"/>
      <c r="F3" s="1"/>
      <c r="G3" s="116"/>
      <c r="H3" s="1"/>
      <c r="I3" s="1"/>
    </row>
    <row r="4" spans="1:9" x14ac:dyDescent="0.3">
      <c r="A4" s="248" t="s">
        <v>84</v>
      </c>
      <c r="B4" s="248"/>
      <c r="C4" s="248"/>
      <c r="D4" s="248"/>
      <c r="E4" s="248"/>
      <c r="F4" s="248"/>
      <c r="G4" s="248"/>
      <c r="H4" s="1"/>
      <c r="I4" s="1"/>
    </row>
    <row r="5" spans="1:9" x14ac:dyDescent="0.3">
      <c r="A5" s="248" t="s">
        <v>85</v>
      </c>
      <c r="B5" s="248"/>
      <c r="C5" s="248"/>
      <c r="D5" s="248"/>
      <c r="E5" s="248"/>
      <c r="F5" s="248"/>
      <c r="G5" s="248"/>
      <c r="H5" s="1"/>
      <c r="I5" s="1"/>
    </row>
    <row r="6" spans="1:9" x14ac:dyDescent="0.3">
      <c r="A6" s="240" t="s">
        <v>86</v>
      </c>
      <c r="B6" s="240"/>
      <c r="C6" s="240"/>
      <c r="D6" s="240"/>
      <c r="E6" s="240"/>
      <c r="F6" s="240"/>
      <c r="G6" s="240"/>
      <c r="H6" s="1"/>
      <c r="I6" s="1"/>
    </row>
    <row r="7" spans="1:9" x14ac:dyDescent="0.3">
      <c r="A7" s="238" t="s">
        <v>87</v>
      </c>
      <c r="B7" s="238"/>
      <c r="C7" s="238"/>
      <c r="D7" s="238"/>
      <c r="E7" s="238"/>
      <c r="F7" s="238"/>
      <c r="G7" s="238"/>
      <c r="H7" s="1"/>
      <c r="I7" s="1"/>
    </row>
    <row r="8" spans="1:9" x14ac:dyDescent="0.3">
      <c r="A8" s="1"/>
      <c r="B8" s="1"/>
      <c r="C8" s="1"/>
      <c r="D8" s="1"/>
      <c r="E8" s="241" t="s">
        <v>88</v>
      </c>
      <c r="F8" s="241"/>
      <c r="G8" s="241"/>
      <c r="H8" s="1"/>
      <c r="I8" s="1"/>
    </row>
    <row r="9" spans="1:9" s="117" customFormat="1" x14ac:dyDescent="0.3">
      <c r="A9" s="242" t="s">
        <v>89</v>
      </c>
      <c r="B9" s="244" t="s">
        <v>39</v>
      </c>
      <c r="C9" s="242" t="s">
        <v>90</v>
      </c>
      <c r="D9" s="242" t="s">
        <v>91</v>
      </c>
      <c r="E9" s="246" t="s">
        <v>92</v>
      </c>
      <c r="F9" s="244" t="s">
        <v>93</v>
      </c>
      <c r="G9" s="242" t="s">
        <v>94</v>
      </c>
      <c r="H9" s="114"/>
      <c r="I9" s="114"/>
    </row>
    <row r="10" spans="1:9" s="117" customFormat="1" x14ac:dyDescent="0.3">
      <c r="A10" s="243"/>
      <c r="B10" s="243"/>
      <c r="C10" s="245"/>
      <c r="D10" s="245"/>
      <c r="E10" s="247"/>
      <c r="F10" s="243"/>
      <c r="G10" s="245"/>
      <c r="H10" s="114"/>
      <c r="I10" s="114"/>
    </row>
    <row r="11" spans="1:9" x14ac:dyDescent="0.3">
      <c r="A11" s="118">
        <v>1</v>
      </c>
      <c r="B11" s="119">
        <v>2</v>
      </c>
      <c r="C11" s="120">
        <v>3</v>
      </c>
      <c r="D11" s="120" t="s">
        <v>95</v>
      </c>
      <c r="E11" s="121">
        <v>5</v>
      </c>
      <c r="F11" s="122"/>
      <c r="G11" s="122">
        <v>6</v>
      </c>
      <c r="H11" s="1"/>
      <c r="I11" s="1"/>
    </row>
    <row r="12" spans="1:9" s="127" customFormat="1" ht="31.5" x14ac:dyDescent="0.25">
      <c r="A12" s="35" t="s">
        <v>96</v>
      </c>
      <c r="B12" s="123" t="s">
        <v>1</v>
      </c>
      <c r="C12" s="124">
        <f>D12</f>
        <v>10988</v>
      </c>
      <c r="D12" s="124">
        <f>E12</f>
        <v>10988</v>
      </c>
      <c r="E12" s="125">
        <f>E13</f>
        <v>10988</v>
      </c>
      <c r="F12" s="126"/>
      <c r="G12" s="126"/>
      <c r="H12" s="36"/>
      <c r="I12" s="36"/>
    </row>
    <row r="13" spans="1:9" x14ac:dyDescent="0.3">
      <c r="A13" s="128" t="s">
        <v>0</v>
      </c>
      <c r="B13" s="129" t="s">
        <v>97</v>
      </c>
      <c r="C13" s="130">
        <f>C14+C19+C24</f>
        <v>10988</v>
      </c>
      <c r="D13" s="130">
        <f>D14+D19+D24</f>
        <v>10988</v>
      </c>
      <c r="E13" s="131">
        <f>E14+E19+E24</f>
        <v>10988</v>
      </c>
      <c r="F13" s="132"/>
      <c r="G13" s="132"/>
      <c r="H13" s="1"/>
      <c r="I13" s="1"/>
    </row>
    <row r="14" spans="1:9" x14ac:dyDescent="0.3">
      <c r="A14" s="122">
        <v>1</v>
      </c>
      <c r="B14" s="133" t="s">
        <v>4</v>
      </c>
      <c r="C14" s="134">
        <f>SUM(C15:C18)</f>
        <v>4883.8999999999996</v>
      </c>
      <c r="D14" s="134">
        <f>SUM(D15:D18)</f>
        <v>4883.8999999999996</v>
      </c>
      <c r="E14" s="135">
        <f>SUM(E15:E18)</f>
        <v>4883.8999999999996</v>
      </c>
      <c r="F14" s="132"/>
      <c r="G14" s="132"/>
      <c r="H14" s="1"/>
      <c r="I14" s="1"/>
    </row>
    <row r="15" spans="1:9" ht="31.5" x14ac:dyDescent="0.3">
      <c r="A15" s="128"/>
      <c r="B15" s="136" t="s">
        <v>30</v>
      </c>
      <c r="C15" s="137">
        <v>4860</v>
      </c>
      <c r="D15" s="137">
        <v>4860</v>
      </c>
      <c r="E15" s="138">
        <v>4860</v>
      </c>
      <c r="F15" s="132"/>
      <c r="G15" s="132"/>
      <c r="H15" s="1"/>
      <c r="I15" s="1"/>
    </row>
    <row r="16" spans="1:9" ht="31.5" x14ac:dyDescent="0.3">
      <c r="A16" s="128"/>
      <c r="B16" s="139" t="s">
        <v>31</v>
      </c>
      <c r="C16" s="137">
        <v>7.7</v>
      </c>
      <c r="D16" s="137">
        <v>7.7</v>
      </c>
      <c r="E16" s="138">
        <v>7.7</v>
      </c>
      <c r="F16" s="132"/>
      <c r="G16" s="132"/>
      <c r="H16" s="1"/>
      <c r="I16" s="1"/>
    </row>
    <row r="17" spans="1:9 16384:16384" ht="37.5" customHeight="1" x14ac:dyDescent="0.3">
      <c r="A17" s="128"/>
      <c r="B17" s="139" t="s">
        <v>32</v>
      </c>
      <c r="C17" s="137">
        <v>12.2</v>
      </c>
      <c r="D17" s="137">
        <v>12.2</v>
      </c>
      <c r="E17" s="138">
        <v>12.2</v>
      </c>
      <c r="F17" s="132"/>
      <c r="G17" s="132"/>
      <c r="H17" s="1"/>
      <c r="I17" s="1"/>
    </row>
    <row r="18" spans="1:9 16384:16384" ht="33.75" customHeight="1" x14ac:dyDescent="0.3">
      <c r="A18" s="128"/>
      <c r="B18" s="139" t="s">
        <v>61</v>
      </c>
      <c r="C18" s="137">
        <v>4</v>
      </c>
      <c r="D18" s="137">
        <v>4</v>
      </c>
      <c r="E18" s="138">
        <v>4</v>
      </c>
      <c r="F18" s="132"/>
      <c r="G18" s="132"/>
      <c r="H18" s="1"/>
      <c r="I18" s="1"/>
    </row>
    <row r="19" spans="1:9 16384:16384" ht="21" customHeight="1" x14ac:dyDescent="0.3">
      <c r="A19" s="122">
        <v>2</v>
      </c>
      <c r="B19" s="133" t="s">
        <v>6</v>
      </c>
      <c r="C19" s="137">
        <f>SUM(C20:C23)</f>
        <v>6104.1</v>
      </c>
      <c r="D19" s="137">
        <f>SUM(D20:D23)</f>
        <v>6104.1</v>
      </c>
      <c r="E19" s="138">
        <f>SUM(E20:E23)</f>
        <v>6104.1</v>
      </c>
      <c r="F19" s="132"/>
      <c r="G19" s="132"/>
      <c r="H19" s="1"/>
      <c r="I19" s="1"/>
    </row>
    <row r="20" spans="1:9 16384:16384" ht="31.5" x14ac:dyDescent="0.3">
      <c r="A20" s="128"/>
      <c r="B20" s="139" t="s">
        <v>34</v>
      </c>
      <c r="C20" s="137">
        <v>630</v>
      </c>
      <c r="D20" s="137">
        <v>630</v>
      </c>
      <c r="E20" s="138">
        <v>630</v>
      </c>
      <c r="F20" s="132"/>
      <c r="G20" s="132"/>
      <c r="H20" s="1"/>
      <c r="I20" s="1"/>
    </row>
    <row r="21" spans="1:9 16384:16384" x14ac:dyDescent="0.3">
      <c r="A21" s="128"/>
      <c r="B21" s="139" t="s">
        <v>35</v>
      </c>
      <c r="C21" s="137">
        <v>5400</v>
      </c>
      <c r="D21" s="137">
        <v>5400</v>
      </c>
      <c r="E21" s="138">
        <v>5400</v>
      </c>
      <c r="F21" s="132"/>
      <c r="G21" s="132"/>
      <c r="H21" s="1"/>
      <c r="I21" s="1"/>
    </row>
    <row r="22" spans="1:9 16384:16384" ht="36" customHeight="1" x14ac:dyDescent="0.3">
      <c r="A22" s="128"/>
      <c r="B22" s="139" t="s">
        <v>36</v>
      </c>
      <c r="C22" s="137">
        <v>72.099999999999994</v>
      </c>
      <c r="D22" s="137">
        <v>72.099999999999994</v>
      </c>
      <c r="E22" s="138">
        <v>72.099999999999994</v>
      </c>
      <c r="F22" s="132"/>
      <c r="G22" s="132"/>
      <c r="H22" s="1"/>
      <c r="I22" s="1"/>
    </row>
    <row r="23" spans="1:9 16384:16384" ht="36.75" customHeight="1" x14ac:dyDescent="0.3">
      <c r="A23" s="128"/>
      <c r="B23" s="139" t="s">
        <v>37</v>
      </c>
      <c r="C23" s="137">
        <v>2</v>
      </c>
      <c r="D23" s="137">
        <v>2</v>
      </c>
      <c r="E23" s="138">
        <v>2</v>
      </c>
      <c r="F23" s="132"/>
      <c r="G23" s="132"/>
      <c r="H23" s="1"/>
      <c r="I23" s="1"/>
    </row>
    <row r="24" spans="1:9 16384:16384" x14ac:dyDescent="0.3">
      <c r="A24" s="122">
        <v>3</v>
      </c>
      <c r="B24" s="139" t="s">
        <v>98</v>
      </c>
      <c r="C24" s="137">
        <f>C25</f>
        <v>0</v>
      </c>
      <c r="D24" s="137">
        <f>D25</f>
        <v>0</v>
      </c>
      <c r="E24" s="138">
        <f>E25</f>
        <v>0</v>
      </c>
      <c r="F24" s="132"/>
      <c r="G24" s="132"/>
      <c r="H24" s="1"/>
      <c r="I24" s="1"/>
    </row>
    <row r="25" spans="1:9 16384:16384" ht="36.75" customHeight="1" x14ac:dyDescent="0.3">
      <c r="A25" s="128"/>
      <c r="B25" s="139" t="s">
        <v>33</v>
      </c>
      <c r="C25" s="137">
        <v>0</v>
      </c>
      <c r="D25" s="137">
        <v>0</v>
      </c>
      <c r="E25" s="138">
        <v>0</v>
      </c>
      <c r="F25" s="132"/>
      <c r="G25" s="132"/>
      <c r="H25" s="1"/>
      <c r="I25" s="1"/>
    </row>
    <row r="26" spans="1:9 16384:16384" s="141" customFormat="1" ht="21.95" customHeight="1" x14ac:dyDescent="0.3">
      <c r="A26" s="128" t="s">
        <v>21</v>
      </c>
      <c r="B26" s="129" t="s">
        <v>7</v>
      </c>
      <c r="C26" s="130">
        <f>C30</f>
        <v>5970.6900000000005</v>
      </c>
      <c r="D26" s="130">
        <f>D30</f>
        <v>5970.6900000000005</v>
      </c>
      <c r="E26" s="131">
        <f>E30</f>
        <v>5970.6900000000005</v>
      </c>
      <c r="F26" s="140"/>
      <c r="G26" s="140"/>
      <c r="H26" s="116"/>
      <c r="I26" s="116"/>
      <c r="XFD26" s="141">
        <f>SUM(A26:XFC26)</f>
        <v>17912.07</v>
      </c>
    </row>
    <row r="27" spans="1:9 16384:16384" ht="21.95" customHeight="1" x14ac:dyDescent="0.3">
      <c r="A27" s="142">
        <v>1</v>
      </c>
      <c r="B27" s="143" t="s">
        <v>99</v>
      </c>
      <c r="C27" s="144"/>
      <c r="D27" s="132"/>
      <c r="E27" s="145"/>
      <c r="F27" s="132"/>
      <c r="G27" s="132"/>
      <c r="H27" s="1"/>
      <c r="I27" s="1"/>
      <c r="XFD27" s="115">
        <f>SUM(A27:XFC27)</f>
        <v>1</v>
      </c>
    </row>
    <row r="28" spans="1:9 16384:16384" ht="21.95" customHeight="1" x14ac:dyDescent="0.3">
      <c r="A28" s="122" t="s">
        <v>10</v>
      </c>
      <c r="B28" s="133" t="s">
        <v>11</v>
      </c>
      <c r="C28" s="142"/>
      <c r="D28" s="132"/>
      <c r="E28" s="145"/>
      <c r="F28" s="132"/>
      <c r="G28" s="132"/>
      <c r="H28" s="1"/>
      <c r="I28" s="1"/>
    </row>
    <row r="29" spans="1:9 16384:16384" ht="21.95" customHeight="1" x14ac:dyDescent="0.3">
      <c r="A29" s="122" t="s">
        <v>12</v>
      </c>
      <c r="B29" s="133" t="s">
        <v>13</v>
      </c>
      <c r="C29" s="146"/>
      <c r="D29" s="132"/>
      <c r="E29" s="145"/>
      <c r="F29" s="132"/>
      <c r="G29" s="132"/>
      <c r="H29" s="1"/>
      <c r="I29" s="1"/>
    </row>
    <row r="30" spans="1:9 16384:16384" s="141" customFormat="1" ht="21.95" customHeight="1" x14ac:dyDescent="0.3">
      <c r="A30" s="142">
        <v>2</v>
      </c>
      <c r="B30" s="143" t="s">
        <v>15</v>
      </c>
      <c r="C30" s="130">
        <f>D30</f>
        <v>5970.6900000000005</v>
      </c>
      <c r="D30" s="130">
        <f>E30</f>
        <v>5970.6900000000005</v>
      </c>
      <c r="E30" s="131">
        <f>E31</f>
        <v>5970.6900000000005</v>
      </c>
      <c r="F30" s="140"/>
      <c r="G30" s="140"/>
      <c r="H30" s="116"/>
      <c r="I30" s="116"/>
      <c r="XFD30" s="141">
        <f>SUM(A30:XFC30)</f>
        <v>17914.07</v>
      </c>
    </row>
    <row r="31" spans="1:9 16384:16384" ht="21.95" customHeight="1" x14ac:dyDescent="0.3">
      <c r="A31" s="122" t="s">
        <v>10</v>
      </c>
      <c r="B31" s="133" t="s">
        <v>100</v>
      </c>
      <c r="C31" s="147">
        <f>D31</f>
        <v>5970.6900000000005</v>
      </c>
      <c r="D31" s="147">
        <f>E31</f>
        <v>5970.6900000000005</v>
      </c>
      <c r="E31" s="148">
        <f>E13-E33</f>
        <v>5970.6900000000005</v>
      </c>
      <c r="F31" s="132"/>
      <c r="G31" s="132"/>
      <c r="H31" s="1"/>
      <c r="I31" s="1"/>
      <c r="XFD31" s="115">
        <f>SUM(A31:XFC31)</f>
        <v>17912.07</v>
      </c>
    </row>
    <row r="32" spans="1:9 16384:16384" ht="21.95" customHeight="1" x14ac:dyDescent="0.3">
      <c r="A32" s="122" t="s">
        <v>12</v>
      </c>
      <c r="B32" s="133" t="s">
        <v>101</v>
      </c>
      <c r="C32" s="149"/>
      <c r="D32" s="132"/>
      <c r="E32" s="145"/>
      <c r="F32" s="132"/>
      <c r="G32" s="132"/>
      <c r="H32" s="1"/>
      <c r="I32" s="1"/>
    </row>
    <row r="33" spans="1:9 16384:16384" s="141" customFormat="1" ht="21.95" customHeight="1" x14ac:dyDescent="0.3">
      <c r="A33" s="128" t="s">
        <v>102</v>
      </c>
      <c r="B33" s="129" t="s">
        <v>103</v>
      </c>
      <c r="C33" s="150">
        <f>D33</f>
        <v>5017.3099999999995</v>
      </c>
      <c r="D33" s="150">
        <f>E33</f>
        <v>5017.3099999999995</v>
      </c>
      <c r="E33" s="151">
        <f>E34+E39+E43</f>
        <v>5017.3099999999995</v>
      </c>
      <c r="F33" s="140"/>
      <c r="G33" s="140"/>
      <c r="H33" s="116"/>
      <c r="I33" s="116"/>
      <c r="XFD33" s="141">
        <f>SUM(A33:XFC33)</f>
        <v>15051.929999999998</v>
      </c>
    </row>
    <row r="34" spans="1:9 16384:16384" s="141" customFormat="1" x14ac:dyDescent="0.3">
      <c r="A34" s="128">
        <v>1</v>
      </c>
      <c r="B34" s="129" t="s">
        <v>4</v>
      </c>
      <c r="C34" s="150">
        <f>SUM(C35:C38)</f>
        <v>4883.8999999999996</v>
      </c>
      <c r="D34" s="150">
        <f t="shared" ref="D34:E34" si="0">SUM(D35:D38)</f>
        <v>4883.8999999999996</v>
      </c>
      <c r="E34" s="151">
        <f t="shared" si="0"/>
        <v>4883.8999999999996</v>
      </c>
      <c r="F34" s="140"/>
      <c r="G34" s="140"/>
      <c r="H34" s="116"/>
      <c r="I34" s="116"/>
    </row>
    <row r="35" spans="1:9 16384:16384" s="127" customFormat="1" ht="30.75" customHeight="1" x14ac:dyDescent="0.25">
      <c r="A35" s="35"/>
      <c r="B35" s="136" t="s">
        <v>30</v>
      </c>
      <c r="C35" s="152">
        <v>4860</v>
      </c>
      <c r="D35" s="152">
        <v>4860</v>
      </c>
      <c r="E35" s="153">
        <v>4860</v>
      </c>
      <c r="F35" s="154"/>
      <c r="G35" s="154"/>
      <c r="H35" s="36"/>
      <c r="I35" s="36"/>
    </row>
    <row r="36" spans="1:9 16384:16384" ht="33" customHeight="1" x14ac:dyDescent="0.3">
      <c r="A36" s="128"/>
      <c r="B36" s="139" t="s">
        <v>31</v>
      </c>
      <c r="C36" s="137">
        <v>7.7</v>
      </c>
      <c r="D36" s="137">
        <v>7.7</v>
      </c>
      <c r="E36" s="138">
        <v>7.7</v>
      </c>
      <c r="F36" s="132"/>
      <c r="G36" s="132"/>
      <c r="H36" s="1"/>
      <c r="I36" s="1"/>
    </row>
    <row r="37" spans="1:9 16384:16384" ht="33.75" customHeight="1" x14ac:dyDescent="0.3">
      <c r="A37" s="128"/>
      <c r="B37" s="139" t="s">
        <v>32</v>
      </c>
      <c r="C37" s="137">
        <v>12.2</v>
      </c>
      <c r="D37" s="137">
        <v>12.2</v>
      </c>
      <c r="E37" s="138">
        <v>12.2</v>
      </c>
      <c r="F37" s="132"/>
      <c r="G37" s="132"/>
      <c r="H37" s="1"/>
      <c r="I37" s="1"/>
    </row>
    <row r="38" spans="1:9 16384:16384" s="127" customFormat="1" ht="35.25" customHeight="1" x14ac:dyDescent="0.25">
      <c r="A38" s="35"/>
      <c r="B38" s="139" t="s">
        <v>61</v>
      </c>
      <c r="C38" s="152">
        <v>4</v>
      </c>
      <c r="D38" s="152">
        <v>4</v>
      </c>
      <c r="E38" s="153">
        <v>4</v>
      </c>
      <c r="F38" s="154"/>
      <c r="G38" s="154"/>
      <c r="H38" s="36"/>
      <c r="I38" s="36"/>
    </row>
    <row r="39" spans="1:9 16384:16384" s="141" customFormat="1" x14ac:dyDescent="0.3">
      <c r="A39" s="128">
        <v>2</v>
      </c>
      <c r="B39" s="129" t="s">
        <v>6</v>
      </c>
      <c r="C39" s="155">
        <f>SUM(C40:C42)</f>
        <v>133.41</v>
      </c>
      <c r="D39" s="155">
        <f t="shared" ref="D39:E39" si="1">SUM(D40:D42)</f>
        <v>133.41</v>
      </c>
      <c r="E39" s="156">
        <f t="shared" si="1"/>
        <v>133.41</v>
      </c>
      <c r="F39" s="140"/>
      <c r="G39" s="140"/>
      <c r="H39" s="116"/>
      <c r="I39" s="116"/>
    </row>
    <row r="40" spans="1:9 16384:16384" ht="31.5" x14ac:dyDescent="0.3">
      <c r="A40" s="128"/>
      <c r="B40" s="139" t="s">
        <v>34</v>
      </c>
      <c r="C40" s="137">
        <f t="shared" ref="C40:D42" si="2">D40</f>
        <v>126</v>
      </c>
      <c r="D40" s="137">
        <f t="shared" si="2"/>
        <v>126</v>
      </c>
      <c r="E40" s="138">
        <v>126</v>
      </c>
      <c r="F40" s="132"/>
      <c r="G40" s="132"/>
      <c r="H40" s="1"/>
      <c r="I40" s="1"/>
    </row>
    <row r="41" spans="1:9 16384:16384" ht="36.75" customHeight="1" x14ac:dyDescent="0.3">
      <c r="A41" s="128"/>
      <c r="B41" s="139" t="s">
        <v>36</v>
      </c>
      <c r="C41" s="137">
        <f t="shared" si="2"/>
        <v>7.21</v>
      </c>
      <c r="D41" s="137">
        <f t="shared" si="2"/>
        <v>7.21</v>
      </c>
      <c r="E41" s="138">
        <v>7.21</v>
      </c>
      <c r="F41" s="132"/>
      <c r="G41" s="132"/>
      <c r="H41" s="1"/>
      <c r="I41" s="1"/>
    </row>
    <row r="42" spans="1:9 16384:16384" ht="36" customHeight="1" x14ac:dyDescent="0.3">
      <c r="A42" s="128"/>
      <c r="B42" s="139" t="s">
        <v>37</v>
      </c>
      <c r="C42" s="137">
        <f t="shared" si="2"/>
        <v>0.2</v>
      </c>
      <c r="D42" s="137">
        <f t="shared" si="2"/>
        <v>0.2</v>
      </c>
      <c r="E42" s="138">
        <v>0.2</v>
      </c>
      <c r="F42" s="132"/>
      <c r="G42" s="132"/>
      <c r="H42" s="1"/>
      <c r="I42" s="1"/>
    </row>
    <row r="43" spans="1:9 16384:16384" s="141" customFormat="1" x14ac:dyDescent="0.3">
      <c r="A43" s="128">
        <v>3</v>
      </c>
      <c r="B43" s="157" t="s">
        <v>98</v>
      </c>
      <c r="C43" s="158">
        <f>C44</f>
        <v>0</v>
      </c>
      <c r="D43" s="158">
        <f>D44</f>
        <v>0</v>
      </c>
      <c r="E43" s="159">
        <f>E44</f>
        <v>0</v>
      </c>
      <c r="F43" s="140"/>
      <c r="G43" s="140"/>
      <c r="H43" s="116"/>
      <c r="I43" s="116"/>
    </row>
    <row r="44" spans="1:9 16384:16384" ht="31.5" x14ac:dyDescent="0.3">
      <c r="A44" s="128"/>
      <c r="B44" s="139" t="s">
        <v>33</v>
      </c>
      <c r="C44" s="137">
        <v>0</v>
      </c>
      <c r="D44" s="137">
        <v>0</v>
      </c>
      <c r="E44" s="138">
        <v>0</v>
      </c>
      <c r="F44" s="132"/>
      <c r="G44" s="132"/>
      <c r="H44" s="1"/>
      <c r="I44" s="1"/>
    </row>
    <row r="45" spans="1:9 16384:16384" s="141" customFormat="1" x14ac:dyDescent="0.3">
      <c r="A45" s="128" t="s">
        <v>104</v>
      </c>
      <c r="B45" s="129" t="s">
        <v>22</v>
      </c>
      <c r="C45" s="160">
        <f t="shared" ref="C45:F45" si="3">C46</f>
        <v>52806.5</v>
      </c>
      <c r="D45" s="160">
        <f>D46</f>
        <v>52806.5</v>
      </c>
      <c r="E45" s="161">
        <f t="shared" si="3"/>
        <v>46514.6</v>
      </c>
      <c r="F45" s="160">
        <f t="shared" si="3"/>
        <v>4791.8999999999996</v>
      </c>
      <c r="G45" s="160">
        <f>G46</f>
        <v>1500</v>
      </c>
      <c r="H45" s="116"/>
      <c r="I45" s="116"/>
    </row>
    <row r="46" spans="1:9 16384:16384" s="141" customFormat="1" ht="18.75" customHeight="1" x14ac:dyDescent="0.3">
      <c r="A46" s="128" t="s">
        <v>0</v>
      </c>
      <c r="B46" s="129" t="s">
        <v>105</v>
      </c>
      <c r="C46" s="160">
        <f>C47+C66</f>
        <v>52806.5</v>
      </c>
      <c r="D46" s="160">
        <f t="shared" ref="D46:F46" si="4">D47+D66</f>
        <v>52806.5</v>
      </c>
      <c r="E46" s="161">
        <f t="shared" si="4"/>
        <v>46514.6</v>
      </c>
      <c r="F46" s="160">
        <f t="shared" si="4"/>
        <v>4791.8999999999996</v>
      </c>
      <c r="G46" s="160">
        <f>G47+G66</f>
        <v>1500</v>
      </c>
      <c r="H46" s="116"/>
      <c r="I46" s="116"/>
    </row>
    <row r="47" spans="1:9 16384:16384" s="116" customFormat="1" ht="18.75" customHeight="1" x14ac:dyDescent="0.25">
      <c r="A47" s="128">
        <v>1</v>
      </c>
      <c r="B47" s="129" t="s">
        <v>15</v>
      </c>
      <c r="C47" s="160">
        <f>SUM(C48:C49)</f>
        <v>9184.5</v>
      </c>
      <c r="D47" s="160">
        <f>SUM(E47:F47)</f>
        <v>9184.5</v>
      </c>
      <c r="E47" s="162">
        <f>SUM(E48:E49)</f>
        <v>6417.6</v>
      </c>
      <c r="F47" s="163">
        <f>SUM(F48:F49)</f>
        <v>2766.9</v>
      </c>
      <c r="G47" s="140"/>
    </row>
    <row r="48" spans="1:9 16384:16384" s="1" customFormat="1" ht="18.75" customHeight="1" x14ac:dyDescent="0.25">
      <c r="A48" s="122" t="s">
        <v>3</v>
      </c>
      <c r="B48" s="133" t="s">
        <v>100</v>
      </c>
      <c r="C48" s="164">
        <f>4298.6+2592.4</f>
        <v>6891</v>
      </c>
      <c r="D48" s="165">
        <f>SUM(E48:F48)</f>
        <v>6891</v>
      </c>
      <c r="E48" s="166">
        <v>4298.6000000000004</v>
      </c>
      <c r="F48" s="167">
        <v>2592.4</v>
      </c>
      <c r="G48" s="168"/>
    </row>
    <row r="49" spans="1:7" s="1" customFormat="1" ht="15.75" x14ac:dyDescent="0.25">
      <c r="A49" s="122" t="s">
        <v>5</v>
      </c>
      <c r="B49" s="133" t="s">
        <v>101</v>
      </c>
      <c r="C49" s="164">
        <f>2119+174.5</f>
        <v>2293.5</v>
      </c>
      <c r="D49" s="165">
        <f>SUM(E49:F49)</f>
        <v>2293.5</v>
      </c>
      <c r="E49" s="169">
        <v>2119</v>
      </c>
      <c r="F49" s="167">
        <v>174.5</v>
      </c>
      <c r="G49" s="170"/>
    </row>
    <row r="50" spans="1:7" s="1" customFormat="1" ht="15.75" x14ac:dyDescent="0.25">
      <c r="A50" s="171">
        <v>2</v>
      </c>
      <c r="B50" s="129" t="s">
        <v>106</v>
      </c>
      <c r="C50" s="172"/>
      <c r="D50" s="132"/>
      <c r="E50" s="145"/>
      <c r="F50" s="132"/>
      <c r="G50" s="173"/>
    </row>
    <row r="51" spans="1:7" s="1" customFormat="1" ht="31.5" x14ac:dyDescent="0.25">
      <c r="A51" s="174" t="s">
        <v>8</v>
      </c>
      <c r="B51" s="133" t="s">
        <v>107</v>
      </c>
      <c r="C51" s="172"/>
      <c r="D51" s="132"/>
      <c r="E51" s="145"/>
      <c r="F51" s="132"/>
      <c r="G51" s="172"/>
    </row>
    <row r="52" spans="1:7" s="36" customFormat="1" ht="30" x14ac:dyDescent="0.25">
      <c r="A52" s="175"/>
      <c r="B52" s="176" t="s">
        <v>108</v>
      </c>
      <c r="C52" s="177"/>
      <c r="D52" s="178"/>
      <c r="E52" s="179"/>
      <c r="F52" s="178"/>
      <c r="G52" s="178"/>
    </row>
    <row r="53" spans="1:7" s="36" customFormat="1" ht="31.5" x14ac:dyDescent="0.25">
      <c r="A53" s="175"/>
      <c r="B53" s="180" t="s">
        <v>109</v>
      </c>
      <c r="C53" s="178"/>
      <c r="D53" s="154"/>
      <c r="E53" s="181"/>
      <c r="F53" s="154"/>
      <c r="G53" s="126"/>
    </row>
    <row r="54" spans="1:7" s="36" customFormat="1" ht="31.5" x14ac:dyDescent="0.25">
      <c r="A54" s="175"/>
      <c r="B54" s="180" t="s">
        <v>110</v>
      </c>
      <c r="C54" s="178"/>
      <c r="D54" s="154"/>
      <c r="E54" s="181"/>
      <c r="F54" s="154"/>
      <c r="G54" s="178"/>
    </row>
    <row r="55" spans="1:7" s="1" customFormat="1" ht="31.5" x14ac:dyDescent="0.25">
      <c r="A55" s="174" t="s">
        <v>14</v>
      </c>
      <c r="B55" s="133" t="s">
        <v>111</v>
      </c>
      <c r="C55" s="140"/>
      <c r="D55" s="182"/>
      <c r="E55" s="183"/>
      <c r="F55" s="182"/>
      <c r="G55" s="182"/>
    </row>
    <row r="56" spans="1:7" s="1" customFormat="1" ht="15.75" x14ac:dyDescent="0.25">
      <c r="A56" s="174" t="s">
        <v>112</v>
      </c>
      <c r="B56" s="133" t="s">
        <v>113</v>
      </c>
      <c r="C56" s="172"/>
      <c r="D56" s="132"/>
      <c r="E56" s="145"/>
      <c r="F56" s="132"/>
      <c r="G56" s="173"/>
    </row>
    <row r="57" spans="1:7" s="1" customFormat="1" ht="31.5" x14ac:dyDescent="0.25">
      <c r="A57" s="128">
        <v>3</v>
      </c>
      <c r="B57" s="129" t="s">
        <v>114</v>
      </c>
      <c r="C57" s="172"/>
      <c r="D57" s="132"/>
      <c r="E57" s="145"/>
      <c r="F57" s="132"/>
      <c r="G57" s="172"/>
    </row>
    <row r="58" spans="1:7" s="1" customFormat="1" ht="15.75" x14ac:dyDescent="0.25">
      <c r="A58" s="122" t="s">
        <v>19</v>
      </c>
      <c r="B58" s="133" t="s">
        <v>115</v>
      </c>
      <c r="C58" s="140"/>
      <c r="D58" s="182"/>
      <c r="E58" s="183"/>
      <c r="F58" s="182"/>
      <c r="G58" s="182"/>
    </row>
    <row r="59" spans="1:7" s="1" customFormat="1" ht="15.75" x14ac:dyDescent="0.25">
      <c r="A59" s="122" t="s">
        <v>20</v>
      </c>
      <c r="B59" s="133" t="s">
        <v>113</v>
      </c>
      <c r="C59" s="172"/>
      <c r="D59" s="132"/>
      <c r="E59" s="145"/>
      <c r="F59" s="132"/>
      <c r="G59" s="173"/>
    </row>
    <row r="60" spans="1:7" s="1" customFormat="1" ht="15.75" x14ac:dyDescent="0.25">
      <c r="A60" s="128">
        <v>4</v>
      </c>
      <c r="B60" s="129" t="s">
        <v>116</v>
      </c>
      <c r="C60" s="172"/>
      <c r="D60" s="132"/>
      <c r="E60" s="145"/>
      <c r="F60" s="132"/>
      <c r="G60" s="172"/>
    </row>
    <row r="61" spans="1:7" s="1" customFormat="1" ht="15.75" x14ac:dyDescent="0.25">
      <c r="A61" s="122" t="s">
        <v>117</v>
      </c>
      <c r="B61" s="133" t="s">
        <v>115</v>
      </c>
      <c r="C61" s="140"/>
      <c r="D61" s="182"/>
      <c r="E61" s="183"/>
      <c r="F61" s="182"/>
      <c r="G61" s="182"/>
    </row>
    <row r="62" spans="1:7" s="1" customFormat="1" ht="15.75" x14ac:dyDescent="0.25">
      <c r="A62" s="122" t="s">
        <v>118</v>
      </c>
      <c r="B62" s="133" t="s">
        <v>113</v>
      </c>
      <c r="C62" s="172"/>
      <c r="D62" s="132"/>
      <c r="E62" s="145"/>
      <c r="F62" s="132"/>
      <c r="G62" s="173"/>
    </row>
    <row r="63" spans="1:7" s="1" customFormat="1" ht="15.75" x14ac:dyDescent="0.25">
      <c r="A63" s="128">
        <v>5</v>
      </c>
      <c r="B63" s="129" t="s">
        <v>119</v>
      </c>
      <c r="C63" s="172"/>
      <c r="D63" s="132"/>
      <c r="E63" s="145"/>
      <c r="F63" s="132"/>
      <c r="G63" s="172"/>
    </row>
    <row r="64" spans="1:7" s="1" customFormat="1" ht="15.75" x14ac:dyDescent="0.25">
      <c r="A64" s="122" t="s">
        <v>120</v>
      </c>
      <c r="B64" s="133" t="s">
        <v>115</v>
      </c>
      <c r="C64" s="140"/>
      <c r="D64" s="182"/>
      <c r="E64" s="183"/>
      <c r="F64" s="182"/>
      <c r="G64" s="182"/>
    </row>
    <row r="65" spans="1:7" s="1" customFormat="1" ht="15.75" x14ac:dyDescent="0.25">
      <c r="A65" s="122" t="s">
        <v>121</v>
      </c>
      <c r="B65" s="133" t="s">
        <v>113</v>
      </c>
      <c r="C65" s="172"/>
      <c r="D65" s="132"/>
      <c r="E65" s="145"/>
      <c r="F65" s="132"/>
      <c r="G65" s="173"/>
    </row>
    <row r="66" spans="1:7" s="116" customFormat="1" ht="15.75" x14ac:dyDescent="0.25">
      <c r="A66" s="128">
        <v>6</v>
      </c>
      <c r="B66" s="129" t="s">
        <v>122</v>
      </c>
      <c r="C66" s="184">
        <f>SUM(C67:C68)</f>
        <v>43622</v>
      </c>
      <c r="D66" s="160">
        <f>SUM(E66:G66)</f>
        <v>43622</v>
      </c>
      <c r="E66" s="185">
        <f t="shared" ref="E66:F66" si="5">SUM(E67:E68)</f>
        <v>40097</v>
      </c>
      <c r="F66" s="186">
        <f t="shared" si="5"/>
        <v>2025</v>
      </c>
      <c r="G66" s="186">
        <f>SUM(G67:G68)</f>
        <v>1500</v>
      </c>
    </row>
    <row r="67" spans="1:7" s="1" customFormat="1" ht="15.75" x14ac:dyDescent="0.25">
      <c r="A67" s="122" t="s">
        <v>123</v>
      </c>
      <c r="B67" s="133" t="s">
        <v>115</v>
      </c>
      <c r="C67" s="164">
        <v>1500</v>
      </c>
      <c r="D67" s="165">
        <f>SUM(E67:G67)</f>
        <v>1500</v>
      </c>
      <c r="E67" s="183"/>
      <c r="F67" s="187"/>
      <c r="G67" s="188">
        <v>1500</v>
      </c>
    </row>
    <row r="68" spans="1:7" s="1" customFormat="1" ht="15.75" x14ac:dyDescent="0.25">
      <c r="A68" s="122" t="s">
        <v>124</v>
      </c>
      <c r="B68" s="133" t="s">
        <v>113</v>
      </c>
      <c r="C68" s="164">
        <f>40097+2025</f>
        <v>42122</v>
      </c>
      <c r="D68" s="165">
        <f>SUM(E68:G68)</f>
        <v>42122</v>
      </c>
      <c r="E68" s="189">
        <f>23700+16397</f>
        <v>40097</v>
      </c>
      <c r="F68" s="188">
        <v>2025</v>
      </c>
      <c r="G68" s="187"/>
    </row>
    <row r="69" spans="1:7" x14ac:dyDescent="0.3">
      <c r="A69" s="128">
        <v>7</v>
      </c>
      <c r="B69" s="129" t="s">
        <v>125</v>
      </c>
      <c r="C69" s="172"/>
      <c r="D69" s="132"/>
      <c r="E69" s="145"/>
      <c r="F69" s="132"/>
      <c r="G69" s="172"/>
    </row>
    <row r="70" spans="1:7" x14ac:dyDescent="0.3">
      <c r="A70" s="122" t="s">
        <v>126</v>
      </c>
      <c r="B70" s="133" t="s">
        <v>115</v>
      </c>
      <c r="C70" s="140"/>
      <c r="D70" s="182"/>
      <c r="E70" s="183"/>
      <c r="F70" s="182"/>
      <c r="G70" s="182"/>
    </row>
    <row r="71" spans="1:7" x14ac:dyDescent="0.3">
      <c r="A71" s="122" t="s">
        <v>127</v>
      </c>
      <c r="B71" s="133" t="s">
        <v>113</v>
      </c>
      <c r="C71" s="172"/>
      <c r="D71" s="132"/>
      <c r="E71" s="145"/>
      <c r="F71" s="132"/>
      <c r="G71" s="173"/>
    </row>
    <row r="72" spans="1:7" x14ac:dyDescent="0.3">
      <c r="A72" s="128">
        <v>8</v>
      </c>
      <c r="B72" s="129" t="s">
        <v>128</v>
      </c>
      <c r="C72" s="172"/>
      <c r="D72" s="132"/>
      <c r="E72" s="145"/>
      <c r="F72" s="132"/>
      <c r="G72" s="172"/>
    </row>
    <row r="73" spans="1:7" x14ac:dyDescent="0.3">
      <c r="A73" s="122" t="s">
        <v>129</v>
      </c>
      <c r="B73" s="133" t="s">
        <v>115</v>
      </c>
      <c r="C73" s="140"/>
      <c r="D73" s="182"/>
      <c r="E73" s="183"/>
      <c r="F73" s="182"/>
      <c r="G73" s="182"/>
    </row>
    <row r="74" spans="1:7" x14ac:dyDescent="0.3">
      <c r="A74" s="122" t="s">
        <v>130</v>
      </c>
      <c r="B74" s="133" t="s">
        <v>113</v>
      </c>
      <c r="C74" s="172"/>
      <c r="D74" s="132"/>
      <c r="E74" s="145"/>
      <c r="F74" s="132"/>
      <c r="G74" s="173"/>
    </row>
    <row r="75" spans="1:7" ht="32.25" x14ac:dyDescent="0.3">
      <c r="A75" s="128">
        <v>9</v>
      </c>
      <c r="B75" s="129" t="s">
        <v>131</v>
      </c>
      <c r="C75" s="172"/>
      <c r="D75" s="132"/>
      <c r="E75" s="145"/>
      <c r="F75" s="132"/>
      <c r="G75" s="172"/>
    </row>
    <row r="76" spans="1:7" x14ac:dyDescent="0.3">
      <c r="A76" s="122" t="s">
        <v>132</v>
      </c>
      <c r="B76" s="133" t="s">
        <v>115</v>
      </c>
      <c r="C76" s="140"/>
      <c r="D76" s="182"/>
      <c r="E76" s="183"/>
      <c r="F76" s="182"/>
      <c r="G76" s="182"/>
    </row>
    <row r="77" spans="1:7" x14ac:dyDescent="0.3">
      <c r="A77" s="122" t="s">
        <v>133</v>
      </c>
      <c r="B77" s="133" t="s">
        <v>113</v>
      </c>
      <c r="C77" s="172"/>
      <c r="D77" s="132"/>
      <c r="E77" s="145"/>
      <c r="F77" s="132"/>
      <c r="G77" s="173"/>
    </row>
    <row r="78" spans="1:7" x14ac:dyDescent="0.3">
      <c r="A78" s="128">
        <v>10</v>
      </c>
      <c r="B78" s="129" t="s">
        <v>134</v>
      </c>
      <c r="C78" s="172"/>
      <c r="D78" s="132"/>
      <c r="E78" s="145"/>
      <c r="F78" s="132"/>
      <c r="G78" s="172"/>
    </row>
    <row r="79" spans="1:7" x14ac:dyDescent="0.3">
      <c r="A79" s="122" t="s">
        <v>135</v>
      </c>
      <c r="B79" s="133" t="s">
        <v>115</v>
      </c>
      <c r="C79" s="140"/>
      <c r="D79" s="182"/>
      <c r="E79" s="183"/>
      <c r="F79" s="182"/>
      <c r="G79" s="182"/>
    </row>
    <row r="80" spans="1:7" x14ac:dyDescent="0.3">
      <c r="A80" s="122" t="s">
        <v>136</v>
      </c>
      <c r="B80" s="133" t="s">
        <v>113</v>
      </c>
      <c r="C80" s="172"/>
      <c r="D80" s="132"/>
      <c r="E80" s="145"/>
      <c r="F80" s="132"/>
      <c r="G80" s="173"/>
    </row>
    <row r="81" spans="1:7" x14ac:dyDescent="0.3">
      <c r="A81" s="128" t="s">
        <v>21</v>
      </c>
      <c r="B81" s="129" t="s">
        <v>137</v>
      </c>
      <c r="C81" s="172"/>
      <c r="D81" s="132"/>
      <c r="E81" s="145"/>
      <c r="F81" s="132"/>
      <c r="G81" s="173"/>
    </row>
    <row r="82" spans="1:7" x14ac:dyDescent="0.3">
      <c r="A82" s="128">
        <v>1</v>
      </c>
      <c r="B82" s="129" t="s">
        <v>15</v>
      </c>
      <c r="C82" s="172"/>
      <c r="D82" s="132"/>
      <c r="E82" s="145"/>
      <c r="F82" s="132"/>
      <c r="G82" s="173"/>
    </row>
    <row r="83" spans="1:7" x14ac:dyDescent="0.3">
      <c r="A83" s="122" t="s">
        <v>3</v>
      </c>
      <c r="B83" s="133" t="s">
        <v>138</v>
      </c>
      <c r="C83" s="172"/>
      <c r="D83" s="132"/>
      <c r="E83" s="145"/>
      <c r="F83" s="132"/>
      <c r="G83" s="173"/>
    </row>
    <row r="84" spans="1:7" x14ac:dyDescent="0.3">
      <c r="A84" s="122" t="s">
        <v>5</v>
      </c>
      <c r="B84" s="133" t="s">
        <v>139</v>
      </c>
      <c r="C84" s="172"/>
      <c r="D84" s="132"/>
      <c r="E84" s="145"/>
      <c r="F84" s="132"/>
      <c r="G84" s="173"/>
    </row>
    <row r="85" spans="1:7" x14ac:dyDescent="0.3">
      <c r="A85" s="171">
        <v>2</v>
      </c>
      <c r="B85" s="129" t="s">
        <v>106</v>
      </c>
      <c r="C85" s="172"/>
      <c r="D85" s="132"/>
      <c r="E85" s="145"/>
      <c r="F85" s="132"/>
      <c r="G85" s="173"/>
    </row>
    <row r="86" spans="1:7" x14ac:dyDescent="0.3">
      <c r="A86" s="122" t="s">
        <v>8</v>
      </c>
      <c r="B86" s="133" t="s">
        <v>138</v>
      </c>
      <c r="C86" s="172"/>
      <c r="D86" s="132"/>
      <c r="E86" s="145"/>
      <c r="F86" s="132"/>
      <c r="G86" s="173"/>
    </row>
    <row r="87" spans="1:7" x14ac:dyDescent="0.3">
      <c r="A87" s="122" t="s">
        <v>14</v>
      </c>
      <c r="B87" s="133" t="s">
        <v>139</v>
      </c>
      <c r="C87" s="172"/>
      <c r="D87" s="132"/>
      <c r="E87" s="145"/>
      <c r="F87" s="132"/>
      <c r="G87" s="173"/>
    </row>
    <row r="88" spans="1:7" ht="32.25" x14ac:dyDescent="0.3">
      <c r="A88" s="128">
        <v>3</v>
      </c>
      <c r="B88" s="129" t="s">
        <v>114</v>
      </c>
      <c r="C88" s="172"/>
      <c r="D88" s="132"/>
      <c r="E88" s="145"/>
      <c r="F88" s="132"/>
      <c r="G88" s="173"/>
    </row>
    <row r="89" spans="1:7" x14ac:dyDescent="0.3">
      <c r="A89" s="122" t="s">
        <v>19</v>
      </c>
      <c r="B89" s="133" t="s">
        <v>138</v>
      </c>
      <c r="C89" s="172"/>
      <c r="D89" s="132"/>
      <c r="E89" s="145"/>
      <c r="F89" s="132"/>
      <c r="G89" s="173"/>
    </row>
    <row r="90" spans="1:7" x14ac:dyDescent="0.3">
      <c r="A90" s="122" t="s">
        <v>20</v>
      </c>
      <c r="B90" s="133" t="s">
        <v>139</v>
      </c>
      <c r="C90" s="172"/>
      <c r="D90" s="132"/>
      <c r="E90" s="145"/>
      <c r="F90" s="132"/>
      <c r="G90" s="173"/>
    </row>
    <row r="91" spans="1:7" x14ac:dyDescent="0.3">
      <c r="A91" s="128">
        <v>4</v>
      </c>
      <c r="B91" s="129" t="s">
        <v>116</v>
      </c>
      <c r="C91" s="172"/>
      <c r="D91" s="132"/>
      <c r="E91" s="145"/>
      <c r="F91" s="132"/>
      <c r="G91" s="173"/>
    </row>
    <row r="92" spans="1:7" x14ac:dyDescent="0.3">
      <c r="A92" s="122" t="s">
        <v>117</v>
      </c>
      <c r="B92" s="133" t="s">
        <v>138</v>
      </c>
      <c r="C92" s="172"/>
      <c r="D92" s="132"/>
      <c r="E92" s="145"/>
      <c r="F92" s="132"/>
      <c r="G92" s="173"/>
    </row>
    <row r="93" spans="1:7" x14ac:dyDescent="0.3">
      <c r="A93" s="122" t="s">
        <v>118</v>
      </c>
      <c r="B93" s="133" t="s">
        <v>139</v>
      </c>
      <c r="C93" s="172"/>
      <c r="D93" s="132"/>
      <c r="E93" s="145"/>
      <c r="F93" s="132"/>
      <c r="G93" s="173"/>
    </row>
    <row r="94" spans="1:7" x14ac:dyDescent="0.3">
      <c r="A94" s="128">
        <v>5</v>
      </c>
      <c r="B94" s="129" t="s">
        <v>119</v>
      </c>
      <c r="C94" s="172"/>
      <c r="D94" s="132"/>
      <c r="E94" s="145"/>
      <c r="F94" s="132"/>
      <c r="G94" s="173"/>
    </row>
    <row r="95" spans="1:7" x14ac:dyDescent="0.3">
      <c r="A95" s="122" t="s">
        <v>120</v>
      </c>
      <c r="B95" s="133" t="s">
        <v>138</v>
      </c>
      <c r="C95" s="172"/>
      <c r="D95" s="132"/>
      <c r="E95" s="145"/>
      <c r="F95" s="132"/>
      <c r="G95" s="173"/>
    </row>
    <row r="96" spans="1:7" x14ac:dyDescent="0.3">
      <c r="A96" s="122" t="s">
        <v>14</v>
      </c>
      <c r="B96" s="133" t="s">
        <v>139</v>
      </c>
      <c r="C96" s="172"/>
      <c r="D96" s="132"/>
      <c r="E96" s="145"/>
      <c r="F96" s="132"/>
      <c r="G96" s="173"/>
    </row>
    <row r="97" spans="1:7" x14ac:dyDescent="0.3">
      <c r="A97" s="128">
        <v>6</v>
      </c>
      <c r="B97" s="129" t="s">
        <v>122</v>
      </c>
      <c r="C97" s="172"/>
      <c r="D97" s="132"/>
      <c r="E97" s="145"/>
      <c r="F97" s="132"/>
      <c r="G97" s="173"/>
    </row>
    <row r="98" spans="1:7" x14ac:dyDescent="0.3">
      <c r="A98" s="122" t="s">
        <v>123</v>
      </c>
      <c r="B98" s="133" t="s">
        <v>138</v>
      </c>
      <c r="C98" s="172"/>
      <c r="D98" s="132"/>
      <c r="E98" s="145"/>
      <c r="F98" s="132"/>
      <c r="G98" s="173"/>
    </row>
    <row r="99" spans="1:7" x14ac:dyDescent="0.3">
      <c r="A99" s="122" t="s">
        <v>124</v>
      </c>
      <c r="B99" s="133" t="s">
        <v>139</v>
      </c>
      <c r="C99" s="172"/>
      <c r="D99" s="132"/>
      <c r="E99" s="145"/>
      <c r="F99" s="132"/>
      <c r="G99" s="173"/>
    </row>
    <row r="100" spans="1:7" x14ac:dyDescent="0.3">
      <c r="A100" s="128">
        <v>7</v>
      </c>
      <c r="B100" s="129" t="s">
        <v>125</v>
      </c>
      <c r="C100" s="172"/>
      <c r="D100" s="132"/>
      <c r="E100" s="145"/>
      <c r="F100" s="132"/>
      <c r="G100" s="173"/>
    </row>
    <row r="101" spans="1:7" x14ac:dyDescent="0.3">
      <c r="A101" s="122" t="s">
        <v>126</v>
      </c>
      <c r="B101" s="133" t="s">
        <v>138</v>
      </c>
      <c r="C101" s="172"/>
      <c r="D101" s="132"/>
      <c r="E101" s="145"/>
      <c r="F101" s="132"/>
      <c r="G101" s="173"/>
    </row>
    <row r="102" spans="1:7" x14ac:dyDescent="0.3">
      <c r="A102" s="122" t="s">
        <v>127</v>
      </c>
      <c r="B102" s="133" t="s">
        <v>139</v>
      </c>
      <c r="C102" s="172"/>
      <c r="D102" s="132"/>
      <c r="E102" s="145"/>
      <c r="F102" s="132"/>
      <c r="G102" s="173"/>
    </row>
    <row r="103" spans="1:7" x14ac:dyDescent="0.3">
      <c r="A103" s="128">
        <v>8</v>
      </c>
      <c r="B103" s="129" t="s">
        <v>128</v>
      </c>
      <c r="C103" s="172"/>
      <c r="D103" s="132"/>
      <c r="E103" s="145"/>
      <c r="F103" s="132"/>
      <c r="G103" s="173"/>
    </row>
    <row r="104" spans="1:7" x14ac:dyDescent="0.3">
      <c r="A104" s="122" t="s">
        <v>129</v>
      </c>
      <c r="B104" s="133" t="s">
        <v>138</v>
      </c>
      <c r="C104" s="172"/>
      <c r="D104" s="132"/>
      <c r="E104" s="145"/>
      <c r="F104" s="132"/>
      <c r="G104" s="173"/>
    </row>
    <row r="105" spans="1:7" x14ac:dyDescent="0.3">
      <c r="A105" s="122" t="s">
        <v>130</v>
      </c>
      <c r="B105" s="133" t="s">
        <v>139</v>
      </c>
      <c r="C105" s="172"/>
      <c r="D105" s="132"/>
      <c r="E105" s="145"/>
      <c r="F105" s="132"/>
      <c r="G105" s="173"/>
    </row>
    <row r="106" spans="1:7" ht="32.25" x14ac:dyDescent="0.3">
      <c r="A106" s="128">
        <v>9</v>
      </c>
      <c r="B106" s="129" t="s">
        <v>131</v>
      </c>
      <c r="C106" s="172"/>
      <c r="D106" s="132"/>
      <c r="E106" s="145"/>
      <c r="F106" s="132"/>
      <c r="G106" s="173"/>
    </row>
    <row r="107" spans="1:7" x14ac:dyDescent="0.3">
      <c r="A107" s="122" t="s">
        <v>132</v>
      </c>
      <c r="B107" s="133" t="s">
        <v>138</v>
      </c>
      <c r="C107" s="172"/>
      <c r="D107" s="132"/>
      <c r="E107" s="145"/>
      <c r="F107" s="132"/>
      <c r="G107" s="173"/>
    </row>
    <row r="108" spans="1:7" x14ac:dyDescent="0.3">
      <c r="A108" s="122" t="s">
        <v>133</v>
      </c>
      <c r="B108" s="133" t="s">
        <v>139</v>
      </c>
      <c r="C108" s="172"/>
      <c r="D108" s="132"/>
      <c r="E108" s="145"/>
      <c r="F108" s="132"/>
      <c r="G108" s="173"/>
    </row>
    <row r="109" spans="1:7" x14ac:dyDescent="0.3">
      <c r="A109" s="128">
        <v>10</v>
      </c>
      <c r="B109" s="129" t="s">
        <v>134</v>
      </c>
      <c r="C109" s="172"/>
      <c r="D109" s="132"/>
      <c r="E109" s="145"/>
      <c r="F109" s="132"/>
      <c r="G109" s="173"/>
    </row>
    <row r="110" spans="1:7" x14ac:dyDescent="0.3">
      <c r="A110" s="122" t="s">
        <v>135</v>
      </c>
      <c r="B110" s="133" t="s">
        <v>138</v>
      </c>
      <c r="C110" s="172"/>
      <c r="D110" s="132"/>
      <c r="E110" s="145"/>
      <c r="F110" s="132"/>
      <c r="G110" s="173"/>
    </row>
    <row r="111" spans="1:7" x14ac:dyDescent="0.3">
      <c r="A111" s="122" t="s">
        <v>136</v>
      </c>
      <c r="B111" s="133" t="s">
        <v>139</v>
      </c>
      <c r="C111" s="172"/>
      <c r="D111" s="132"/>
      <c r="E111" s="145"/>
      <c r="F111" s="132"/>
      <c r="G111" s="173"/>
    </row>
    <row r="112" spans="1:7" x14ac:dyDescent="0.3">
      <c r="A112" s="128" t="s">
        <v>102</v>
      </c>
      <c r="B112" s="129" t="s">
        <v>140</v>
      </c>
      <c r="C112" s="172"/>
      <c r="D112" s="132"/>
      <c r="E112" s="145"/>
      <c r="F112" s="132"/>
      <c r="G112" s="173"/>
    </row>
    <row r="113" spans="1:7" x14ac:dyDescent="0.3">
      <c r="A113" s="128">
        <v>1</v>
      </c>
      <c r="B113" s="129" t="s">
        <v>15</v>
      </c>
      <c r="C113" s="172"/>
      <c r="D113" s="132"/>
      <c r="E113" s="145"/>
      <c r="F113" s="132"/>
      <c r="G113" s="173"/>
    </row>
    <row r="114" spans="1:7" x14ac:dyDescent="0.3">
      <c r="A114" s="122" t="s">
        <v>3</v>
      </c>
      <c r="B114" s="133" t="s">
        <v>138</v>
      </c>
      <c r="C114" s="172"/>
      <c r="D114" s="132"/>
      <c r="E114" s="145"/>
      <c r="F114" s="132"/>
      <c r="G114" s="173"/>
    </row>
    <row r="115" spans="1:7" x14ac:dyDescent="0.3">
      <c r="A115" s="122" t="s">
        <v>5</v>
      </c>
      <c r="B115" s="133" t="s">
        <v>139</v>
      </c>
      <c r="C115" s="172"/>
      <c r="D115" s="132"/>
      <c r="E115" s="145"/>
      <c r="F115" s="132"/>
      <c r="G115" s="173"/>
    </row>
    <row r="116" spans="1:7" x14ac:dyDescent="0.3">
      <c r="A116" s="171">
        <v>2</v>
      </c>
      <c r="B116" s="129" t="s">
        <v>106</v>
      </c>
      <c r="C116" s="172"/>
      <c r="D116" s="132"/>
      <c r="E116" s="145"/>
      <c r="F116" s="132"/>
      <c r="G116" s="173"/>
    </row>
    <row r="117" spans="1:7" x14ac:dyDescent="0.3">
      <c r="A117" s="122" t="s">
        <v>8</v>
      </c>
      <c r="B117" s="133" t="s">
        <v>138</v>
      </c>
      <c r="C117" s="172"/>
      <c r="D117" s="132"/>
      <c r="E117" s="145"/>
      <c r="F117" s="132"/>
      <c r="G117" s="173"/>
    </row>
    <row r="118" spans="1:7" x14ac:dyDescent="0.3">
      <c r="A118" s="122" t="s">
        <v>14</v>
      </c>
      <c r="B118" s="133" t="s">
        <v>139</v>
      </c>
      <c r="C118" s="172"/>
      <c r="D118" s="132"/>
      <c r="E118" s="145"/>
      <c r="F118" s="132"/>
      <c r="G118" s="173"/>
    </row>
    <row r="119" spans="1:7" ht="32.25" x14ac:dyDescent="0.3">
      <c r="A119" s="128">
        <v>3</v>
      </c>
      <c r="B119" s="129" t="s">
        <v>114</v>
      </c>
      <c r="C119" s="172"/>
      <c r="D119" s="132"/>
      <c r="E119" s="145"/>
      <c r="F119" s="132"/>
      <c r="G119" s="173"/>
    </row>
    <row r="120" spans="1:7" x14ac:dyDescent="0.3">
      <c r="A120" s="122" t="s">
        <v>19</v>
      </c>
      <c r="B120" s="133" t="s">
        <v>138</v>
      </c>
      <c r="C120" s="172"/>
      <c r="D120" s="132"/>
      <c r="E120" s="145"/>
      <c r="F120" s="132"/>
      <c r="G120" s="173"/>
    </row>
    <row r="121" spans="1:7" x14ac:dyDescent="0.3">
      <c r="A121" s="122" t="s">
        <v>20</v>
      </c>
      <c r="B121" s="133" t="s">
        <v>139</v>
      </c>
      <c r="C121" s="172"/>
      <c r="D121" s="132"/>
      <c r="E121" s="145"/>
      <c r="F121" s="132"/>
      <c r="G121" s="173"/>
    </row>
    <row r="122" spans="1:7" x14ac:dyDescent="0.3">
      <c r="A122" s="128">
        <v>4</v>
      </c>
      <c r="B122" s="129" t="s">
        <v>116</v>
      </c>
      <c r="C122" s="172"/>
      <c r="D122" s="132"/>
      <c r="E122" s="145"/>
      <c r="F122" s="132"/>
      <c r="G122" s="173"/>
    </row>
    <row r="123" spans="1:7" x14ac:dyDescent="0.3">
      <c r="A123" s="122" t="s">
        <v>117</v>
      </c>
      <c r="B123" s="133" t="s">
        <v>138</v>
      </c>
      <c r="C123" s="172"/>
      <c r="D123" s="132"/>
      <c r="E123" s="145"/>
      <c r="F123" s="132"/>
      <c r="G123" s="173"/>
    </row>
    <row r="124" spans="1:7" x14ac:dyDescent="0.3">
      <c r="A124" s="122" t="s">
        <v>118</v>
      </c>
      <c r="B124" s="133" t="s">
        <v>139</v>
      </c>
      <c r="C124" s="172"/>
      <c r="D124" s="132"/>
      <c r="E124" s="145"/>
      <c r="F124" s="132"/>
      <c r="G124" s="173"/>
    </row>
    <row r="125" spans="1:7" x14ac:dyDescent="0.3">
      <c r="A125" s="128">
        <v>5</v>
      </c>
      <c r="B125" s="129" t="s">
        <v>119</v>
      </c>
      <c r="C125" s="172"/>
      <c r="D125" s="132"/>
      <c r="E125" s="145"/>
      <c r="F125" s="132"/>
      <c r="G125" s="173"/>
    </row>
    <row r="126" spans="1:7" x14ac:dyDescent="0.3">
      <c r="A126" s="122" t="s">
        <v>120</v>
      </c>
      <c r="B126" s="133" t="s">
        <v>138</v>
      </c>
      <c r="C126" s="172"/>
      <c r="D126" s="132"/>
      <c r="E126" s="145"/>
      <c r="F126" s="132"/>
      <c r="G126" s="173"/>
    </row>
    <row r="127" spans="1:7" x14ac:dyDescent="0.3">
      <c r="A127" s="122" t="s">
        <v>14</v>
      </c>
      <c r="B127" s="133" t="s">
        <v>139</v>
      </c>
      <c r="C127" s="172"/>
      <c r="D127" s="132"/>
      <c r="E127" s="145"/>
      <c r="F127" s="132"/>
      <c r="G127" s="173"/>
    </row>
    <row r="128" spans="1:7" x14ac:dyDescent="0.3">
      <c r="A128" s="128">
        <v>6</v>
      </c>
      <c r="B128" s="129" t="s">
        <v>122</v>
      </c>
      <c r="C128" s="172"/>
      <c r="D128" s="132"/>
      <c r="E128" s="145"/>
      <c r="F128" s="132"/>
      <c r="G128" s="173"/>
    </row>
    <row r="129" spans="1:7" x14ac:dyDescent="0.3">
      <c r="A129" s="122" t="s">
        <v>123</v>
      </c>
      <c r="B129" s="133" t="s">
        <v>138</v>
      </c>
      <c r="C129" s="172"/>
      <c r="D129" s="132"/>
      <c r="E129" s="145"/>
      <c r="F129" s="132"/>
      <c r="G129" s="173"/>
    </row>
    <row r="130" spans="1:7" x14ac:dyDescent="0.3">
      <c r="A130" s="122" t="s">
        <v>124</v>
      </c>
      <c r="B130" s="133" t="s">
        <v>139</v>
      </c>
      <c r="C130" s="172"/>
      <c r="D130" s="132"/>
      <c r="E130" s="145"/>
      <c r="F130" s="132"/>
      <c r="G130" s="173"/>
    </row>
    <row r="131" spans="1:7" x14ac:dyDescent="0.3">
      <c r="A131" s="128">
        <v>7</v>
      </c>
      <c r="B131" s="129" t="s">
        <v>125</v>
      </c>
      <c r="C131" s="172"/>
      <c r="D131" s="132"/>
      <c r="E131" s="145"/>
      <c r="F131" s="132"/>
      <c r="G131" s="173"/>
    </row>
    <row r="132" spans="1:7" x14ac:dyDescent="0.3">
      <c r="A132" s="122" t="s">
        <v>126</v>
      </c>
      <c r="B132" s="133" t="s">
        <v>138</v>
      </c>
      <c r="C132" s="172"/>
      <c r="D132" s="132"/>
      <c r="E132" s="145"/>
      <c r="F132" s="132"/>
      <c r="G132" s="173"/>
    </row>
    <row r="133" spans="1:7" x14ac:dyDescent="0.3">
      <c r="A133" s="122" t="s">
        <v>127</v>
      </c>
      <c r="B133" s="133" t="s">
        <v>139</v>
      </c>
      <c r="C133" s="172"/>
      <c r="D133" s="132"/>
      <c r="E133" s="145"/>
      <c r="F133" s="132"/>
      <c r="G133" s="173"/>
    </row>
    <row r="134" spans="1:7" x14ac:dyDescent="0.3">
      <c r="A134" s="128">
        <v>8</v>
      </c>
      <c r="B134" s="129" t="s">
        <v>128</v>
      </c>
      <c r="C134" s="172"/>
      <c r="D134" s="132"/>
      <c r="E134" s="145"/>
      <c r="F134" s="132"/>
      <c r="G134" s="173"/>
    </row>
    <row r="135" spans="1:7" x14ac:dyDescent="0.3">
      <c r="A135" s="122" t="s">
        <v>129</v>
      </c>
      <c r="B135" s="133" t="s">
        <v>138</v>
      </c>
      <c r="C135" s="172"/>
      <c r="D135" s="132"/>
      <c r="E135" s="145"/>
      <c r="F135" s="132"/>
      <c r="G135" s="173"/>
    </row>
    <row r="136" spans="1:7" x14ac:dyDescent="0.3">
      <c r="A136" s="122" t="s">
        <v>130</v>
      </c>
      <c r="B136" s="133" t="s">
        <v>139</v>
      </c>
      <c r="C136" s="172"/>
      <c r="D136" s="132"/>
      <c r="E136" s="145"/>
      <c r="F136" s="132"/>
      <c r="G136" s="173"/>
    </row>
    <row r="137" spans="1:7" ht="32.25" x14ac:dyDescent="0.3">
      <c r="A137" s="128">
        <v>9</v>
      </c>
      <c r="B137" s="129" t="s">
        <v>131</v>
      </c>
      <c r="C137" s="172"/>
      <c r="D137" s="132"/>
      <c r="E137" s="145"/>
      <c r="F137" s="132"/>
      <c r="G137" s="173"/>
    </row>
    <row r="138" spans="1:7" x14ac:dyDescent="0.3">
      <c r="A138" s="122" t="s">
        <v>132</v>
      </c>
      <c r="B138" s="133" t="s">
        <v>138</v>
      </c>
      <c r="C138" s="172"/>
      <c r="D138" s="132"/>
      <c r="E138" s="145"/>
      <c r="F138" s="132"/>
      <c r="G138" s="173"/>
    </row>
    <row r="139" spans="1:7" x14ac:dyDescent="0.3">
      <c r="A139" s="122" t="s">
        <v>133</v>
      </c>
      <c r="B139" s="133" t="s">
        <v>139</v>
      </c>
      <c r="C139" s="172"/>
      <c r="D139" s="132"/>
      <c r="E139" s="145"/>
      <c r="F139" s="132"/>
      <c r="G139" s="173"/>
    </row>
    <row r="140" spans="1:7" x14ac:dyDescent="0.3">
      <c r="A140" s="128">
        <v>10</v>
      </c>
      <c r="B140" s="129" t="s">
        <v>134</v>
      </c>
      <c r="C140" s="172"/>
      <c r="D140" s="132"/>
      <c r="E140" s="145"/>
      <c r="F140" s="132"/>
      <c r="G140" s="173"/>
    </row>
    <row r="141" spans="1:7" x14ac:dyDescent="0.3">
      <c r="A141" s="122" t="s">
        <v>135</v>
      </c>
      <c r="B141" s="133" t="s">
        <v>138</v>
      </c>
      <c r="C141" s="172"/>
      <c r="D141" s="132"/>
      <c r="E141" s="145"/>
      <c r="F141" s="132"/>
      <c r="G141" s="173"/>
    </row>
    <row r="142" spans="1:7" x14ac:dyDescent="0.3">
      <c r="A142" s="122" t="s">
        <v>136</v>
      </c>
      <c r="B142" s="133" t="s">
        <v>139</v>
      </c>
      <c r="C142" s="172"/>
      <c r="D142" s="132"/>
      <c r="E142" s="145"/>
      <c r="F142" s="132"/>
      <c r="G142" s="173"/>
    </row>
  </sheetData>
  <mergeCells count="16">
    <mergeCell ref="A5:G5"/>
    <mergeCell ref="A1:G1"/>
    <mergeCell ref="A2:B2"/>
    <mergeCell ref="E2:G2"/>
    <mergeCell ref="A3:B3"/>
    <mergeCell ref="A4:G4"/>
    <mergeCell ref="A6:G6"/>
    <mergeCell ref="A7:G7"/>
    <mergeCell ref="E8:G8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2"/>
  <sheetViews>
    <sheetView tabSelected="1" workbookViewId="0">
      <selection activeCell="G1" sqref="G1:H1048576"/>
    </sheetView>
  </sheetViews>
  <sheetFormatPr defaultColWidth="9.140625" defaultRowHeight="16.5" x14ac:dyDescent="0.25"/>
  <cols>
    <col min="1" max="1" width="5.85546875" style="24" customWidth="1"/>
    <col min="2" max="2" width="40.42578125" style="24" customWidth="1"/>
    <col min="3" max="3" width="13.140625" style="24" customWidth="1"/>
    <col min="4" max="4" width="11.7109375" style="24" customWidth="1"/>
    <col min="5" max="5" width="10" style="27" customWidth="1"/>
    <col min="6" max="6" width="15.5703125" style="32" customWidth="1"/>
    <col min="7" max="7" width="15" style="197" customWidth="1"/>
    <col min="8" max="8" width="12.140625" style="198" customWidth="1"/>
    <col min="9" max="9" width="14" style="28" customWidth="1"/>
    <col min="10" max="10" width="16.85546875" style="24" customWidth="1"/>
    <col min="11" max="16384" width="9.140625" style="24"/>
  </cols>
  <sheetData>
    <row r="1" spans="1:11" ht="24" customHeight="1" x14ac:dyDescent="0.25">
      <c r="A1" s="253" t="s">
        <v>69</v>
      </c>
      <c r="B1" s="253"/>
      <c r="C1" s="253"/>
      <c r="D1" s="253"/>
      <c r="E1" s="253"/>
      <c r="F1" s="253"/>
    </row>
    <row r="2" spans="1:11" ht="24" customHeight="1" x14ac:dyDescent="0.25">
      <c r="A2" s="23" t="s">
        <v>70</v>
      </c>
      <c r="C2" s="113" t="s">
        <v>71</v>
      </c>
      <c r="D2" s="113"/>
      <c r="E2" s="113"/>
      <c r="F2" s="113"/>
    </row>
    <row r="3" spans="1:11" ht="24" customHeight="1" x14ac:dyDescent="0.25">
      <c r="A3" s="23" t="s">
        <v>46</v>
      </c>
      <c r="C3" s="251" t="s">
        <v>72</v>
      </c>
      <c r="D3" s="251"/>
      <c r="E3" s="251"/>
      <c r="F3" s="251"/>
    </row>
    <row r="4" spans="1:11" ht="9" customHeight="1" x14ac:dyDescent="0.25"/>
    <row r="5" spans="1:11" ht="20.100000000000001" customHeight="1" x14ac:dyDescent="0.25">
      <c r="A5" s="255" t="s">
        <v>73</v>
      </c>
      <c r="B5" s="255"/>
      <c r="C5" s="255"/>
      <c r="D5" s="255"/>
      <c r="E5" s="255"/>
      <c r="F5" s="255"/>
    </row>
    <row r="6" spans="1:11" ht="20.100000000000001" customHeight="1" x14ac:dyDescent="0.3">
      <c r="A6" s="256" t="s">
        <v>80</v>
      </c>
      <c r="B6" s="256"/>
      <c r="C6" s="256"/>
      <c r="D6" s="256"/>
      <c r="E6" s="256"/>
      <c r="F6" s="256"/>
    </row>
    <row r="7" spans="1:11" ht="30" customHeight="1" x14ac:dyDescent="0.25">
      <c r="A7" s="257" t="s">
        <v>42</v>
      </c>
      <c r="B7" s="257"/>
      <c r="C7" s="257"/>
      <c r="D7" s="257"/>
      <c r="E7" s="257"/>
      <c r="F7" s="257"/>
    </row>
    <row r="8" spans="1:11" ht="44.25" customHeight="1" x14ac:dyDescent="0.25">
      <c r="A8" s="252" t="s">
        <v>76</v>
      </c>
      <c r="B8" s="252"/>
      <c r="C8" s="252"/>
      <c r="D8" s="252"/>
      <c r="E8" s="252"/>
      <c r="F8" s="252"/>
    </row>
    <row r="9" spans="1:11" ht="73.5" customHeight="1" x14ac:dyDescent="0.25">
      <c r="A9" s="252" t="s">
        <v>77</v>
      </c>
      <c r="B9" s="252"/>
      <c r="C9" s="252"/>
      <c r="D9" s="252"/>
      <c r="E9" s="252"/>
      <c r="F9" s="252"/>
    </row>
    <row r="10" spans="1:11" ht="23.25" customHeight="1" x14ac:dyDescent="0.25">
      <c r="E10" s="29" t="s">
        <v>43</v>
      </c>
    </row>
    <row r="11" spans="1:11" ht="102" customHeight="1" x14ac:dyDescent="0.25">
      <c r="A11" s="112" t="s">
        <v>38</v>
      </c>
      <c r="B11" s="112" t="s">
        <v>39</v>
      </c>
      <c r="C11" s="112" t="s">
        <v>44</v>
      </c>
      <c r="D11" s="112" t="s">
        <v>45</v>
      </c>
      <c r="E11" s="30" t="s">
        <v>74</v>
      </c>
      <c r="F11" s="30" t="s">
        <v>75</v>
      </c>
      <c r="G11" s="199" t="s">
        <v>142</v>
      </c>
      <c r="H11" s="200" t="s">
        <v>141</v>
      </c>
      <c r="K11" s="24" t="s">
        <v>151</v>
      </c>
    </row>
    <row r="12" spans="1:11" s="64" customFormat="1" ht="39" customHeight="1" x14ac:dyDescent="0.25">
      <c r="A12" s="13" t="s">
        <v>0</v>
      </c>
      <c r="B12" s="14" t="s">
        <v>1</v>
      </c>
      <c r="C12" s="61">
        <f>C13</f>
        <v>10988</v>
      </c>
      <c r="D12" s="61">
        <f t="shared" ref="D12:H12" si="0">D13</f>
        <v>5601.7150000000001</v>
      </c>
      <c r="E12" s="60">
        <f>D12/C12*100</f>
        <v>50.980296687295237</v>
      </c>
      <c r="F12" s="111" t="s">
        <v>63</v>
      </c>
      <c r="G12" s="201">
        <f t="shared" si="0"/>
        <v>7216</v>
      </c>
      <c r="H12" s="201">
        <f t="shared" si="0"/>
        <v>3648.0039999999999</v>
      </c>
      <c r="I12" s="63">
        <f>H12/G12*100</f>
        <v>50.554379157427931</v>
      </c>
      <c r="J12" s="68">
        <f>E12-I12</f>
        <v>0.42591752986730569</v>
      </c>
    </row>
    <row r="13" spans="1:11" s="64" customFormat="1" ht="21.75" customHeight="1" x14ac:dyDescent="0.25">
      <c r="A13" s="19">
        <v>1</v>
      </c>
      <c r="B13" s="20" t="s">
        <v>2</v>
      </c>
      <c r="C13" s="49">
        <f>C14+C20</f>
        <v>10988</v>
      </c>
      <c r="D13" s="49">
        <f>D14+D20</f>
        <v>5601.7150000000001</v>
      </c>
      <c r="E13" s="47"/>
      <c r="F13" s="47"/>
      <c r="G13" s="203">
        <f>G14+G20</f>
        <v>7216</v>
      </c>
      <c r="H13" s="203">
        <f>H14+H20</f>
        <v>3648.0039999999999</v>
      </c>
      <c r="I13" s="63"/>
    </row>
    <row r="14" spans="1:11" s="66" customFormat="1" ht="19.5" customHeight="1" x14ac:dyDescent="0.25">
      <c r="A14" s="19" t="s">
        <v>3</v>
      </c>
      <c r="B14" s="20" t="s">
        <v>4</v>
      </c>
      <c r="C14" s="49">
        <f>SUM(C15:C18)</f>
        <v>4883.8999999999996</v>
      </c>
      <c r="D14" s="102">
        <f>SUM(D15:D18)</f>
        <v>1643.855</v>
      </c>
      <c r="E14" s="48"/>
      <c r="F14" s="48"/>
      <c r="G14" s="204">
        <f>SUM(G15:G19)</f>
        <v>3692</v>
      </c>
      <c r="H14" s="204">
        <f>SUM(H15:H19)</f>
        <v>828.46</v>
      </c>
      <c r="I14" s="65">
        <f>D14+D20</f>
        <v>5601.7150000000001</v>
      </c>
    </row>
    <row r="15" spans="1:11" s="64" customFormat="1" ht="30" customHeight="1" x14ac:dyDescent="0.25">
      <c r="A15" s="5"/>
      <c r="B15" s="9" t="s">
        <v>30</v>
      </c>
      <c r="C15" s="103">
        <f>'nam 2022'!C15</f>
        <v>4860</v>
      </c>
      <c r="D15" s="70">
        <v>1639.3050000000001</v>
      </c>
      <c r="E15" s="47">
        <f>D15/C15*100</f>
        <v>33.730555555555561</v>
      </c>
      <c r="F15" s="67" t="s">
        <v>152</v>
      </c>
      <c r="G15" s="206">
        <v>3645</v>
      </c>
      <c r="H15" s="219">
        <v>826.38</v>
      </c>
      <c r="I15" s="63">
        <f>H15/G15*100</f>
        <v>22.671604938271606</v>
      </c>
      <c r="J15" s="68">
        <f>E15-I15</f>
        <v>11.058950617283955</v>
      </c>
    </row>
    <row r="16" spans="1:11" s="64" customFormat="1" ht="31.5" customHeight="1" x14ac:dyDescent="0.25">
      <c r="A16" s="5"/>
      <c r="B16" s="9" t="s">
        <v>31</v>
      </c>
      <c r="C16" s="103">
        <f>'nam 2022'!C16</f>
        <v>7.7</v>
      </c>
      <c r="D16" s="70">
        <v>2.4500000000000002</v>
      </c>
      <c r="E16" s="47">
        <f t="shared" ref="E16:E18" si="1">D16/C16*100</f>
        <v>31.818181818181817</v>
      </c>
      <c r="F16" s="67" t="s">
        <v>153</v>
      </c>
      <c r="G16" s="206">
        <v>14</v>
      </c>
      <c r="H16" s="219">
        <v>1.33</v>
      </c>
      <c r="I16" s="63">
        <f t="shared" ref="I16:I18" si="2">H16/G16*100</f>
        <v>9.5</v>
      </c>
      <c r="J16" s="68">
        <f t="shared" ref="J16:J18" si="3">E16-I16</f>
        <v>22.318181818181817</v>
      </c>
    </row>
    <row r="17" spans="1:12" s="64" customFormat="1" ht="32.25" customHeight="1" x14ac:dyDescent="0.25">
      <c r="A17" s="5"/>
      <c r="B17" s="9" t="s">
        <v>32</v>
      </c>
      <c r="C17" s="103">
        <f>'nam 2022'!C17</f>
        <v>12.2</v>
      </c>
      <c r="D17" s="70">
        <v>0.6</v>
      </c>
      <c r="E17" s="47">
        <f t="shared" si="1"/>
        <v>4.918032786885246</v>
      </c>
      <c r="F17" s="67" t="s">
        <v>154</v>
      </c>
      <c r="G17" s="206">
        <v>19</v>
      </c>
      <c r="H17" s="219">
        <v>0.45</v>
      </c>
      <c r="I17" s="63">
        <f t="shared" si="2"/>
        <v>2.3684210526315792</v>
      </c>
      <c r="J17" s="68">
        <f t="shared" si="3"/>
        <v>2.5496117342536668</v>
      </c>
    </row>
    <row r="18" spans="1:12" s="64" customFormat="1" ht="35.25" customHeight="1" x14ac:dyDescent="0.25">
      <c r="A18" s="5"/>
      <c r="B18" s="9" t="s">
        <v>61</v>
      </c>
      <c r="C18" s="103">
        <f>'nam 2022'!C18</f>
        <v>4</v>
      </c>
      <c r="D18" s="70">
        <v>1.5</v>
      </c>
      <c r="E18" s="47">
        <f t="shared" si="1"/>
        <v>37.5</v>
      </c>
      <c r="F18" s="67" t="s">
        <v>155</v>
      </c>
      <c r="G18" s="206">
        <v>2</v>
      </c>
      <c r="H18" s="215">
        <v>0.3</v>
      </c>
      <c r="I18" s="63">
        <f t="shared" si="2"/>
        <v>15</v>
      </c>
      <c r="J18" s="68">
        <f t="shared" si="3"/>
        <v>22.5</v>
      </c>
    </row>
    <row r="19" spans="1:12" s="64" customFormat="1" ht="33" customHeight="1" x14ac:dyDescent="0.25">
      <c r="A19" s="5"/>
      <c r="B19" s="9" t="s">
        <v>33</v>
      </c>
      <c r="C19" s="103"/>
      <c r="D19" s="70"/>
      <c r="E19" s="47"/>
      <c r="F19" s="47"/>
      <c r="G19" s="206">
        <v>12</v>
      </c>
      <c r="H19" s="215"/>
      <c r="I19" s="63"/>
    </row>
    <row r="20" spans="1:12" s="66" customFormat="1" ht="20.25" customHeight="1" x14ac:dyDescent="0.25">
      <c r="A20" s="19" t="s">
        <v>5</v>
      </c>
      <c r="B20" s="20" t="s">
        <v>6</v>
      </c>
      <c r="C20" s="49">
        <f>SUM(C21:C24)</f>
        <v>6104.1</v>
      </c>
      <c r="D20" s="69">
        <f>SUM(D21:D24)</f>
        <v>3957.86</v>
      </c>
      <c r="E20" s="48"/>
      <c r="F20" s="62"/>
      <c r="G20" s="209">
        <f t="shared" ref="G20" si="4">SUM(G21:G24)</f>
        <v>3524</v>
      </c>
      <c r="H20" s="209">
        <f>SUM(H21:H24)</f>
        <v>2819.5439999999999</v>
      </c>
      <c r="I20" s="65">
        <f>H20+H14</f>
        <v>3648.0039999999999</v>
      </c>
    </row>
    <row r="21" spans="1:12" s="64" customFormat="1" ht="33.75" customHeight="1" x14ac:dyDescent="0.25">
      <c r="A21" s="5"/>
      <c r="B21" s="9" t="s">
        <v>34</v>
      </c>
      <c r="C21" s="103">
        <f>'nam 2022'!C20</f>
        <v>630</v>
      </c>
      <c r="D21" s="70">
        <v>529.52</v>
      </c>
      <c r="E21" s="47">
        <f t="shared" ref="E21:E23" si="5">D21/C21*100</f>
        <v>84.050793650793636</v>
      </c>
      <c r="F21" s="67" t="s">
        <v>156</v>
      </c>
      <c r="G21" s="206">
        <v>990</v>
      </c>
      <c r="H21" s="215">
        <v>167.10499999999999</v>
      </c>
      <c r="I21" s="63">
        <f t="shared" ref="I21:I23" si="6">H21/G21*100</f>
        <v>16.879292929292927</v>
      </c>
      <c r="J21" s="68">
        <f t="shared" ref="J21:J23" si="7">E21-I21</f>
        <v>67.171500721500706</v>
      </c>
    </row>
    <row r="22" spans="1:12" s="64" customFormat="1" ht="21.95" customHeight="1" x14ac:dyDescent="0.25">
      <c r="A22" s="5"/>
      <c r="B22" s="9" t="s">
        <v>35</v>
      </c>
      <c r="C22" s="103">
        <f>'nam 2022'!C21</f>
        <v>5400</v>
      </c>
      <c r="D22" s="71">
        <v>3428.34</v>
      </c>
      <c r="E22" s="47">
        <f t="shared" si="5"/>
        <v>63.487777777777779</v>
      </c>
      <c r="F22" s="67" t="s">
        <v>157</v>
      </c>
      <c r="G22" s="206">
        <v>2475</v>
      </c>
      <c r="H22" s="206">
        <v>2523.75</v>
      </c>
      <c r="I22" s="63">
        <f t="shared" si="6"/>
        <v>101.96969696969698</v>
      </c>
      <c r="J22" s="68">
        <f t="shared" si="7"/>
        <v>-38.481919191919204</v>
      </c>
    </row>
    <row r="23" spans="1:12" s="64" customFormat="1" ht="33" customHeight="1" x14ac:dyDescent="0.25">
      <c r="A23" s="5"/>
      <c r="B23" s="9" t="s">
        <v>36</v>
      </c>
      <c r="C23" s="103">
        <f>'nam 2022'!C22</f>
        <v>72.099999999999994</v>
      </c>
      <c r="D23" s="70">
        <v>0</v>
      </c>
      <c r="E23" s="47">
        <f t="shared" si="5"/>
        <v>0</v>
      </c>
      <c r="F23" s="67" t="s">
        <v>168</v>
      </c>
      <c r="G23" s="206">
        <v>37</v>
      </c>
      <c r="H23" s="215">
        <v>124.989</v>
      </c>
      <c r="I23" s="63">
        <f t="shared" si="6"/>
        <v>337.80810810810812</v>
      </c>
      <c r="J23" s="68">
        <f t="shared" si="7"/>
        <v>-337.80810810810812</v>
      </c>
    </row>
    <row r="24" spans="1:12" s="64" customFormat="1" ht="33.75" customHeight="1" x14ac:dyDescent="0.25">
      <c r="A24" s="5"/>
      <c r="B24" s="9" t="s">
        <v>37</v>
      </c>
      <c r="C24" s="103">
        <f>'nam 2022'!C23</f>
        <v>2</v>
      </c>
      <c r="D24" s="70">
        <v>0</v>
      </c>
      <c r="E24" s="47">
        <f>D24/C24*100</f>
        <v>0</v>
      </c>
      <c r="F24" s="67" t="s">
        <v>158</v>
      </c>
      <c r="G24" s="206">
        <v>22</v>
      </c>
      <c r="H24" s="206">
        <v>3.7</v>
      </c>
      <c r="I24" s="63">
        <f>H24/G24*100</f>
        <v>16.818181818181817</v>
      </c>
      <c r="J24" s="68">
        <f>E24-I24</f>
        <v>-16.818181818181817</v>
      </c>
    </row>
    <row r="25" spans="1:12" s="78" customFormat="1" ht="20.100000000000001" customHeight="1" x14ac:dyDescent="0.25">
      <c r="A25" s="44">
        <v>2</v>
      </c>
      <c r="B25" s="45" t="s">
        <v>7</v>
      </c>
      <c r="C25" s="104">
        <f>C26</f>
        <v>2622.6</v>
      </c>
      <c r="D25" s="99">
        <f>D26</f>
        <v>888.60799999999995</v>
      </c>
      <c r="E25" s="82"/>
      <c r="F25" s="82"/>
      <c r="G25" s="211"/>
      <c r="H25" s="222"/>
      <c r="I25" s="77"/>
    </row>
    <row r="26" spans="1:12" s="80" customFormat="1" ht="20.100000000000001" customHeight="1" x14ac:dyDescent="0.25">
      <c r="A26" s="44" t="s">
        <v>8</v>
      </c>
      <c r="B26" s="45" t="s">
        <v>9</v>
      </c>
      <c r="C26" s="104">
        <f>C27</f>
        <v>2622.6</v>
      </c>
      <c r="D26" s="100">
        <f>D27</f>
        <v>888.60799999999995</v>
      </c>
      <c r="E26" s="101"/>
      <c r="F26" s="101"/>
      <c r="G26" s="213"/>
      <c r="H26" s="234"/>
      <c r="I26" s="79"/>
    </row>
    <row r="27" spans="1:12" s="64" customFormat="1" ht="20.100000000000001" customHeight="1" x14ac:dyDescent="0.25">
      <c r="A27" s="5" t="s">
        <v>10</v>
      </c>
      <c r="B27" s="6" t="s">
        <v>11</v>
      </c>
      <c r="C27" s="103">
        <v>2622.6</v>
      </c>
      <c r="D27" s="70">
        <v>888.60799999999995</v>
      </c>
      <c r="E27" s="47">
        <f>D27/C27*100</f>
        <v>33.882711812704947</v>
      </c>
      <c r="F27" s="67" t="s">
        <v>184</v>
      </c>
      <c r="G27" s="214">
        <v>3320.1</v>
      </c>
      <c r="H27" s="72">
        <v>716.1</v>
      </c>
      <c r="I27" s="73">
        <f>H27/G27*100</f>
        <v>21.568627450980394</v>
      </c>
      <c r="J27" s="74">
        <f>E27-I27</f>
        <v>12.314084361724554</v>
      </c>
      <c r="L27" s="75"/>
    </row>
    <row r="28" spans="1:12" s="64" customFormat="1" ht="20.100000000000001" customHeight="1" x14ac:dyDescent="0.25">
      <c r="A28" s="5" t="s">
        <v>12</v>
      </c>
      <c r="B28" s="6" t="s">
        <v>13</v>
      </c>
      <c r="C28" s="103"/>
      <c r="D28" s="70"/>
      <c r="E28" s="47"/>
      <c r="F28" s="47"/>
      <c r="G28" s="206"/>
      <c r="H28" s="215"/>
      <c r="I28" s="63"/>
    </row>
    <row r="29" spans="1:12" s="64" customFormat="1" ht="20.100000000000001" customHeight="1" x14ac:dyDescent="0.25">
      <c r="A29" s="5" t="s">
        <v>14</v>
      </c>
      <c r="B29" s="6" t="s">
        <v>15</v>
      </c>
      <c r="C29" s="103"/>
      <c r="D29" s="70"/>
      <c r="E29" s="47"/>
      <c r="F29" s="47"/>
      <c r="G29" s="206"/>
      <c r="H29" s="215"/>
      <c r="I29" s="63"/>
    </row>
    <row r="30" spans="1:12" s="64" customFormat="1" ht="20.100000000000001" customHeight="1" x14ac:dyDescent="0.25">
      <c r="A30" s="5" t="s">
        <v>10</v>
      </c>
      <c r="B30" s="6" t="s">
        <v>16</v>
      </c>
      <c r="C30" s="103"/>
      <c r="D30" s="70"/>
      <c r="E30" s="47"/>
      <c r="F30" s="47"/>
      <c r="G30" s="206"/>
      <c r="H30" s="215"/>
      <c r="I30" s="63"/>
    </row>
    <row r="31" spans="1:12" s="64" customFormat="1" ht="20.100000000000001" customHeight="1" x14ac:dyDescent="0.25">
      <c r="A31" s="5" t="s">
        <v>12</v>
      </c>
      <c r="B31" s="6" t="s">
        <v>17</v>
      </c>
      <c r="C31" s="103"/>
      <c r="D31" s="70"/>
      <c r="E31" s="47"/>
      <c r="F31" s="47"/>
      <c r="G31" s="206"/>
      <c r="H31" s="215"/>
      <c r="I31" s="63"/>
    </row>
    <row r="32" spans="1:12" s="78" customFormat="1" ht="20.100000000000001" customHeight="1" x14ac:dyDescent="0.25">
      <c r="A32" s="44">
        <v>3</v>
      </c>
      <c r="B32" s="45" t="s">
        <v>18</v>
      </c>
      <c r="C32" s="49">
        <f>C33+C39</f>
        <v>5017.3099999999995</v>
      </c>
      <c r="D32" s="49">
        <f>D33+D39</f>
        <v>1748.259</v>
      </c>
      <c r="E32" s="76"/>
      <c r="F32" s="76"/>
      <c r="G32" s="216">
        <v>3895.9</v>
      </c>
      <c r="H32" s="217">
        <f>H33+H39</f>
        <v>874.79989999999998</v>
      </c>
      <c r="I32" s="77"/>
    </row>
    <row r="33" spans="1:10" s="80" customFormat="1" ht="20.100000000000001" customHeight="1" x14ac:dyDescent="0.25">
      <c r="A33" s="44" t="s">
        <v>19</v>
      </c>
      <c r="B33" s="45" t="s">
        <v>4</v>
      </c>
      <c r="C33" s="49">
        <f>SUM(C34:C37)</f>
        <v>4883.8999999999996</v>
      </c>
      <c r="D33" s="49">
        <f>SUM(D34:D37)</f>
        <v>1642.355</v>
      </c>
      <c r="E33" s="46"/>
      <c r="F33" s="46"/>
      <c r="G33" s="218">
        <f t="shared" ref="G33" si="8">SUM(G34:G37)</f>
        <v>3680</v>
      </c>
      <c r="H33" s="218">
        <f>SUM(H34:H38)</f>
        <v>828.51</v>
      </c>
      <c r="I33" s="79"/>
    </row>
    <row r="34" spans="1:10" s="64" customFormat="1" ht="21.95" customHeight="1" x14ac:dyDescent="0.25">
      <c r="A34" s="5"/>
      <c r="B34" s="9" t="s">
        <v>30</v>
      </c>
      <c r="C34" s="103">
        <f t="shared" ref="C34:D36" si="9">C15</f>
        <v>4860</v>
      </c>
      <c r="D34" s="70">
        <f t="shared" si="9"/>
        <v>1639.3050000000001</v>
      </c>
      <c r="E34" s="47">
        <f>D34/C34*100</f>
        <v>33.730555555555561</v>
      </c>
      <c r="F34" s="67" t="s">
        <v>152</v>
      </c>
      <c r="G34" s="206">
        <f>G15</f>
        <v>3645</v>
      </c>
      <c r="H34" s="219">
        <f>H15</f>
        <v>826.38</v>
      </c>
      <c r="I34" s="63">
        <f>H34/G34*100</f>
        <v>22.671604938271606</v>
      </c>
      <c r="J34" s="68">
        <f>E34-I34</f>
        <v>11.058950617283955</v>
      </c>
    </row>
    <row r="35" spans="1:10" s="64" customFormat="1" ht="36.75" customHeight="1" x14ac:dyDescent="0.25">
      <c r="A35" s="5"/>
      <c r="B35" s="9" t="s">
        <v>31</v>
      </c>
      <c r="C35" s="103">
        <f t="shared" si="9"/>
        <v>7.7</v>
      </c>
      <c r="D35" s="70">
        <f t="shared" si="9"/>
        <v>2.4500000000000002</v>
      </c>
      <c r="E35" s="47">
        <f t="shared" ref="E35:E37" si="10">D35/C35*100</f>
        <v>31.818181818181817</v>
      </c>
      <c r="F35" s="67" t="s">
        <v>153</v>
      </c>
      <c r="G35" s="206">
        <f t="shared" ref="G35:G38" si="11">G16</f>
        <v>14</v>
      </c>
      <c r="H35" s="219">
        <f t="shared" ref="H35:H37" si="12">H16</f>
        <v>1.33</v>
      </c>
      <c r="I35" s="63">
        <f t="shared" ref="I35:I37" si="13">H35/G35*100</f>
        <v>9.5</v>
      </c>
      <c r="J35" s="68">
        <f t="shared" ref="J35:J37" si="14">E35-I35</f>
        <v>22.318181818181817</v>
      </c>
    </row>
    <row r="36" spans="1:10" s="64" customFormat="1" ht="36.75" customHeight="1" x14ac:dyDescent="0.25">
      <c r="A36" s="5"/>
      <c r="B36" s="9" t="s">
        <v>32</v>
      </c>
      <c r="C36" s="103">
        <f t="shared" si="9"/>
        <v>12.2</v>
      </c>
      <c r="D36" s="70">
        <f t="shared" si="9"/>
        <v>0.6</v>
      </c>
      <c r="E36" s="47">
        <f t="shared" si="10"/>
        <v>4.918032786885246</v>
      </c>
      <c r="F36" s="67" t="s">
        <v>154</v>
      </c>
      <c r="G36" s="206">
        <f t="shared" si="11"/>
        <v>19</v>
      </c>
      <c r="H36" s="219">
        <f t="shared" si="12"/>
        <v>0.45</v>
      </c>
      <c r="I36" s="63">
        <f t="shared" si="13"/>
        <v>2.3684210526315792</v>
      </c>
      <c r="J36" s="68">
        <f t="shared" si="14"/>
        <v>2.5496117342536668</v>
      </c>
    </row>
    <row r="37" spans="1:10" s="64" customFormat="1" ht="36" customHeight="1" x14ac:dyDescent="0.25">
      <c r="A37" s="5"/>
      <c r="B37" s="9" t="s">
        <v>33</v>
      </c>
      <c r="C37" s="103">
        <f>C18</f>
        <v>4</v>
      </c>
      <c r="D37" s="70"/>
      <c r="E37" s="47">
        <f t="shared" si="10"/>
        <v>0</v>
      </c>
      <c r="F37" s="67" t="s">
        <v>159</v>
      </c>
      <c r="G37" s="206">
        <f t="shared" si="11"/>
        <v>2</v>
      </c>
      <c r="H37" s="219">
        <f t="shared" si="12"/>
        <v>0.3</v>
      </c>
      <c r="I37" s="63">
        <f t="shared" si="13"/>
        <v>15</v>
      </c>
      <c r="J37" s="68">
        <f t="shared" si="14"/>
        <v>-15</v>
      </c>
    </row>
    <row r="38" spans="1:10" s="64" customFormat="1" ht="21.95" customHeight="1" x14ac:dyDescent="0.25">
      <c r="A38" s="5"/>
      <c r="B38" s="9" t="s">
        <v>61</v>
      </c>
      <c r="C38" s="103"/>
      <c r="D38" s="70"/>
      <c r="E38" s="47"/>
      <c r="F38" s="47"/>
      <c r="G38" s="206">
        <f t="shared" si="11"/>
        <v>12</v>
      </c>
      <c r="H38" s="219">
        <v>0.05</v>
      </c>
      <c r="I38" s="63"/>
    </row>
    <row r="39" spans="1:10" s="80" customFormat="1" ht="20.100000000000001" customHeight="1" x14ac:dyDescent="0.25">
      <c r="A39" s="44" t="s">
        <v>20</v>
      </c>
      <c r="B39" s="45" t="s">
        <v>6</v>
      </c>
      <c r="C39" s="49">
        <f>SUM(C40:C43)</f>
        <v>133.41</v>
      </c>
      <c r="D39" s="49">
        <f>SUM(D40:D43)</f>
        <v>105.904</v>
      </c>
      <c r="E39" s="46"/>
      <c r="F39" s="46"/>
      <c r="G39" s="218">
        <f t="shared" ref="G39:H39" si="15">SUM(G40:G43)</f>
        <v>201.89999999999998</v>
      </c>
      <c r="H39" s="220">
        <f t="shared" si="15"/>
        <v>46.289899999999996</v>
      </c>
      <c r="I39" s="79"/>
    </row>
    <row r="40" spans="1:10" s="64" customFormat="1" ht="32.25" customHeight="1" x14ac:dyDescent="0.25">
      <c r="A40" s="5"/>
      <c r="B40" s="9" t="s">
        <v>34</v>
      </c>
      <c r="C40" s="103">
        <f>C21*20%</f>
        <v>126</v>
      </c>
      <c r="D40" s="70">
        <f>D21*20%</f>
        <v>105.904</v>
      </c>
      <c r="E40" s="47">
        <f>D40/C40*100</f>
        <v>84.050793650793636</v>
      </c>
      <c r="F40" s="67" t="s">
        <v>156</v>
      </c>
      <c r="G40" s="206">
        <f>G21*20%</f>
        <v>198</v>
      </c>
      <c r="H40" s="215">
        <f>H21*20%</f>
        <v>33.420999999999999</v>
      </c>
      <c r="I40" s="63">
        <f>H40/G40*100</f>
        <v>16.87929292929293</v>
      </c>
      <c r="J40" s="68">
        <f>E40-I40</f>
        <v>67.171500721500706</v>
      </c>
    </row>
    <row r="41" spans="1:10" s="64" customFormat="1" ht="20.100000000000001" customHeight="1" x14ac:dyDescent="0.25">
      <c r="A41" s="5"/>
      <c r="B41" s="9" t="s">
        <v>35</v>
      </c>
      <c r="C41" s="103">
        <f>0</f>
        <v>0</v>
      </c>
      <c r="D41" s="70"/>
      <c r="E41" s="47"/>
      <c r="F41" s="47"/>
      <c r="G41" s="206"/>
      <c r="H41" s="215">
        <f>0</f>
        <v>0</v>
      </c>
      <c r="I41" s="63"/>
      <c r="J41" s="68">
        <f t="shared" ref="J41:J43" si="16">E41-I41</f>
        <v>0</v>
      </c>
    </row>
    <row r="42" spans="1:10" s="64" customFormat="1" ht="33" customHeight="1" x14ac:dyDescent="0.25">
      <c r="A42" s="5"/>
      <c r="B42" s="9" t="s">
        <v>36</v>
      </c>
      <c r="C42" s="103">
        <f>C23*10%</f>
        <v>7.21</v>
      </c>
      <c r="D42" s="70">
        <f>D23*10%</f>
        <v>0</v>
      </c>
      <c r="E42" s="47">
        <f t="shared" ref="E42:E43" si="17">D42/C42*100</f>
        <v>0</v>
      </c>
      <c r="F42" s="67" t="s">
        <v>168</v>
      </c>
      <c r="G42" s="206">
        <f>G23*10%</f>
        <v>3.7</v>
      </c>
      <c r="H42" s="215">
        <f>H23*10%</f>
        <v>12.498900000000001</v>
      </c>
      <c r="I42" s="63">
        <f t="shared" ref="I42:I43" si="18">H42/G42*100</f>
        <v>337.80810810810812</v>
      </c>
      <c r="J42" s="68">
        <f t="shared" si="16"/>
        <v>-337.80810810810812</v>
      </c>
    </row>
    <row r="43" spans="1:10" s="64" customFormat="1" ht="34.5" customHeight="1" x14ac:dyDescent="0.25">
      <c r="A43" s="5"/>
      <c r="B43" s="9" t="s">
        <v>37</v>
      </c>
      <c r="C43" s="103">
        <f>C24*10%</f>
        <v>0.2</v>
      </c>
      <c r="D43" s="70">
        <f>D24*10%</f>
        <v>0</v>
      </c>
      <c r="E43" s="47">
        <f t="shared" si="17"/>
        <v>0</v>
      </c>
      <c r="F43" s="67" t="s">
        <v>183</v>
      </c>
      <c r="G43" s="206">
        <f>G18*10%</f>
        <v>0.2</v>
      </c>
      <c r="H43" s="215">
        <f>H24*10%</f>
        <v>0.37000000000000005</v>
      </c>
      <c r="I43" s="63">
        <f t="shared" si="18"/>
        <v>185</v>
      </c>
      <c r="J43" s="68">
        <f t="shared" si="16"/>
        <v>-185</v>
      </c>
    </row>
    <row r="44" spans="1:10" s="196" customFormat="1" ht="21.95" customHeight="1" x14ac:dyDescent="0.25">
      <c r="A44" s="191">
        <v>4</v>
      </c>
      <c r="B44" s="192" t="s">
        <v>62</v>
      </c>
      <c r="C44" s="193">
        <f>SUM(C46:C49)</f>
        <v>5970.6900000000005</v>
      </c>
      <c r="D44" s="193">
        <f>SUM(D46:D49)</f>
        <v>3851.9560000000001</v>
      </c>
      <c r="E44" s="194"/>
      <c r="F44" s="194"/>
      <c r="G44" s="221">
        <f>SUM(G45:G49)</f>
        <v>3322.1000000000004</v>
      </c>
      <c r="H44" s="222">
        <f>SUM(H46:H49)</f>
        <v>2660.7640000000001</v>
      </c>
      <c r="I44" s="195"/>
    </row>
    <row r="45" spans="1:10" s="87" customFormat="1" ht="38.25" customHeight="1" x14ac:dyDescent="0.25">
      <c r="A45" s="58"/>
      <c r="B45" s="59" t="s">
        <v>33</v>
      </c>
      <c r="C45" s="83"/>
      <c r="D45" s="83"/>
      <c r="E45" s="84"/>
      <c r="F45" s="84"/>
      <c r="G45" s="223">
        <f>G18</f>
        <v>2</v>
      </c>
      <c r="H45" s="224"/>
      <c r="I45" s="85">
        <f>H45/G45*100</f>
        <v>0</v>
      </c>
      <c r="J45" s="86">
        <f>E45-I45</f>
        <v>0</v>
      </c>
    </row>
    <row r="46" spans="1:10" s="64" customFormat="1" ht="32.25" customHeight="1" x14ac:dyDescent="0.25">
      <c r="A46" s="5"/>
      <c r="B46" s="9" t="s">
        <v>34</v>
      </c>
      <c r="C46" s="103">
        <f>C21*80%</f>
        <v>504</v>
      </c>
      <c r="D46" s="70">
        <f>D21*80%</f>
        <v>423.61599999999999</v>
      </c>
      <c r="E46" s="47">
        <f>D46/C46*100</f>
        <v>84.050793650793636</v>
      </c>
      <c r="F46" s="67" t="s">
        <v>156</v>
      </c>
      <c r="G46" s="203">
        <f>G21*80%</f>
        <v>792</v>
      </c>
      <c r="H46" s="215">
        <f>H21*80%</f>
        <v>133.684</v>
      </c>
      <c r="I46" s="85">
        <f t="shared" ref="I46:I49" si="19">H46/G46*100</f>
        <v>16.87929292929293</v>
      </c>
      <c r="J46" s="86">
        <f t="shared" ref="J46:J49" si="20">E46-I46</f>
        <v>67.171500721500706</v>
      </c>
    </row>
    <row r="47" spans="1:10" s="64" customFormat="1" ht="21.95" customHeight="1" x14ac:dyDescent="0.25">
      <c r="A47" s="5"/>
      <c r="B47" s="9" t="s">
        <v>35</v>
      </c>
      <c r="C47" s="103">
        <f>C22</f>
        <v>5400</v>
      </c>
      <c r="D47" s="70">
        <f>D22</f>
        <v>3428.34</v>
      </c>
      <c r="E47" s="47">
        <f t="shared" ref="E47:E49" si="21">D47/C47*100</f>
        <v>63.487777777777779</v>
      </c>
      <c r="F47" s="67" t="s">
        <v>157</v>
      </c>
      <c r="G47" s="203">
        <f>G22</f>
        <v>2475</v>
      </c>
      <c r="H47" s="219">
        <f>H22</f>
        <v>2523.75</v>
      </c>
      <c r="I47" s="85">
        <f t="shared" si="19"/>
        <v>101.96969696969698</v>
      </c>
      <c r="J47" s="86">
        <f t="shared" si="20"/>
        <v>-38.481919191919204</v>
      </c>
    </row>
    <row r="48" spans="1:10" s="64" customFormat="1" ht="34.5" customHeight="1" x14ac:dyDescent="0.25">
      <c r="A48" s="5"/>
      <c r="B48" s="9" t="s">
        <v>36</v>
      </c>
      <c r="C48" s="103">
        <f>C23*90%</f>
        <v>64.89</v>
      </c>
      <c r="D48" s="70">
        <f>D23*90%</f>
        <v>0</v>
      </c>
      <c r="E48" s="47">
        <f t="shared" si="21"/>
        <v>0</v>
      </c>
      <c r="F48" s="67">
        <v>0</v>
      </c>
      <c r="G48" s="203">
        <f>G23*90%</f>
        <v>33.300000000000004</v>
      </c>
      <c r="H48" s="215"/>
      <c r="I48" s="85">
        <f t="shared" si="19"/>
        <v>0</v>
      </c>
      <c r="J48" s="86">
        <f t="shared" si="20"/>
        <v>0</v>
      </c>
    </row>
    <row r="49" spans="1:14" s="64" customFormat="1" ht="34.5" customHeight="1" x14ac:dyDescent="0.25">
      <c r="A49" s="5"/>
      <c r="B49" s="9" t="s">
        <v>37</v>
      </c>
      <c r="C49" s="103">
        <f>C24*90%</f>
        <v>1.8</v>
      </c>
      <c r="D49" s="70">
        <f>D24*90%</f>
        <v>0</v>
      </c>
      <c r="E49" s="47">
        <f t="shared" si="21"/>
        <v>0</v>
      </c>
      <c r="F49" s="67" t="s">
        <v>160</v>
      </c>
      <c r="G49" s="203">
        <f>G24*90%</f>
        <v>19.8</v>
      </c>
      <c r="H49" s="215">
        <f>H24*90%</f>
        <v>3.33</v>
      </c>
      <c r="I49" s="85">
        <f t="shared" si="19"/>
        <v>16.818181818181817</v>
      </c>
      <c r="J49" s="86">
        <f t="shared" si="20"/>
        <v>-16.818181818181817</v>
      </c>
    </row>
    <row r="50" spans="1:14" s="89" customFormat="1" x14ac:dyDescent="0.25">
      <c r="A50" s="16" t="s">
        <v>21</v>
      </c>
      <c r="B50" s="17" t="s">
        <v>22</v>
      </c>
      <c r="C50" s="105">
        <f>C51+C55</f>
        <v>46514.6</v>
      </c>
      <c r="D50" s="106">
        <f>D51+D55</f>
        <v>1662.797</v>
      </c>
      <c r="E50" s="76"/>
      <c r="F50" s="76"/>
      <c r="G50" s="216">
        <f>G51+G55</f>
        <v>37481.4</v>
      </c>
      <c r="H50" s="216">
        <f>H51+H55</f>
        <v>2309.1390000000001</v>
      </c>
      <c r="I50" s="88"/>
    </row>
    <row r="51" spans="1:14" s="92" customFormat="1" ht="17.25" x14ac:dyDescent="0.25">
      <c r="A51" s="52">
        <v>1</v>
      </c>
      <c r="B51" s="53" t="s">
        <v>15</v>
      </c>
      <c r="C51" s="54">
        <f>SUM(C52:C53)</f>
        <v>6417.6</v>
      </c>
      <c r="D51" s="107">
        <f>SUM(D52:D53)</f>
        <v>853.72900000000004</v>
      </c>
      <c r="E51" s="90"/>
      <c r="F51" s="90"/>
      <c r="G51" s="226">
        <f>SUM(G52:G54)</f>
        <v>6127.4</v>
      </c>
      <c r="H51" s="227">
        <f>SUM(H52:H54)</f>
        <v>911.59500000000003</v>
      </c>
      <c r="I51" s="91"/>
    </row>
    <row r="52" spans="1:14" s="97" customFormat="1" x14ac:dyDescent="0.25">
      <c r="A52" s="56" t="s">
        <v>3</v>
      </c>
      <c r="B52" s="57" t="s">
        <v>16</v>
      </c>
      <c r="C52" s="108">
        <f>'nam 2022'!E48</f>
        <v>4298.6000000000004</v>
      </c>
      <c r="D52" s="109">
        <v>829.21900000000005</v>
      </c>
      <c r="E52" s="93">
        <f>(D52/C52)*100</f>
        <v>19.290443400176802</v>
      </c>
      <c r="F52" s="94" t="s">
        <v>185</v>
      </c>
      <c r="G52" s="228">
        <v>4013.4</v>
      </c>
      <c r="H52" s="229">
        <v>880.755</v>
      </c>
      <c r="I52" s="95">
        <f>H52/G52*100</f>
        <v>21.945358050530722</v>
      </c>
      <c r="J52" s="96">
        <f>E52-I52</f>
        <v>-2.6549146503539198</v>
      </c>
    </row>
    <row r="53" spans="1:14" s="97" customFormat="1" x14ac:dyDescent="0.25">
      <c r="A53" s="56" t="s">
        <v>5</v>
      </c>
      <c r="B53" s="57" t="s">
        <v>17</v>
      </c>
      <c r="C53" s="108">
        <f>'nam 2022'!E49</f>
        <v>2119</v>
      </c>
      <c r="D53" s="109">
        <v>24.51</v>
      </c>
      <c r="E53" s="93">
        <f>(D53/C53)*100</f>
        <v>1.1566776781500709</v>
      </c>
      <c r="F53" s="94" t="s">
        <v>186</v>
      </c>
      <c r="G53" s="228">
        <v>2114</v>
      </c>
      <c r="H53" s="229">
        <v>30.84</v>
      </c>
      <c r="I53" s="95">
        <f>H53/G53*100</f>
        <v>1.4588457899716178</v>
      </c>
      <c r="J53" s="96">
        <f>E53-I53</f>
        <v>-0.3021681118215469</v>
      </c>
      <c r="K53" s="98"/>
      <c r="L53" s="98"/>
      <c r="M53" s="98"/>
      <c r="N53" s="98"/>
    </row>
    <row r="54" spans="1:14" s="64" customFormat="1" x14ac:dyDescent="0.25">
      <c r="A54" s="5">
        <v>2</v>
      </c>
      <c r="B54" s="6" t="s">
        <v>23</v>
      </c>
      <c r="C54" s="103"/>
      <c r="D54" s="110"/>
      <c r="E54" s="47"/>
      <c r="F54" s="47"/>
      <c r="G54" s="206"/>
      <c r="H54" s="215"/>
      <c r="I54" s="63"/>
    </row>
    <row r="55" spans="1:14" s="92" customFormat="1" ht="17.25" x14ac:dyDescent="0.25">
      <c r="A55" s="52">
        <v>3</v>
      </c>
      <c r="B55" s="53" t="s">
        <v>24</v>
      </c>
      <c r="C55" s="54">
        <f>C56</f>
        <v>40097</v>
      </c>
      <c r="D55" s="54">
        <f t="shared" ref="D55:H55" si="22">D56</f>
        <v>809.06799999999998</v>
      </c>
      <c r="E55" s="55"/>
      <c r="F55" s="55"/>
      <c r="G55" s="230">
        <f>G56</f>
        <v>31354</v>
      </c>
      <c r="H55" s="231">
        <f t="shared" si="22"/>
        <v>1397.5440000000001</v>
      </c>
      <c r="I55" s="95"/>
    </row>
    <row r="56" spans="1:14" s="97" customFormat="1" x14ac:dyDescent="0.25">
      <c r="A56" s="56"/>
      <c r="B56" s="57" t="s">
        <v>13</v>
      </c>
      <c r="C56" s="108">
        <f>'nam 2022'!E68</f>
        <v>40097</v>
      </c>
      <c r="D56" s="109">
        <v>809.06799999999998</v>
      </c>
      <c r="E56" s="93">
        <f>(D56/C56)*100</f>
        <v>2.01777689103923</v>
      </c>
      <c r="F56" s="94" t="s">
        <v>161</v>
      </c>
      <c r="G56" s="228">
        <v>31354</v>
      </c>
      <c r="H56" s="232">
        <v>1397.5440000000001</v>
      </c>
      <c r="I56" s="95">
        <f>H56/G56*100</f>
        <v>4.4573068826943931</v>
      </c>
      <c r="J56" s="96">
        <f>E56-I56</f>
        <v>-2.4395299916551632</v>
      </c>
    </row>
    <row r="57" spans="1:14" ht="12.75" customHeight="1" x14ac:dyDescent="0.25">
      <c r="I57" s="24"/>
    </row>
    <row r="58" spans="1:14" ht="20.100000000000001" customHeight="1" x14ac:dyDescent="0.25">
      <c r="C58" s="254" t="s">
        <v>79</v>
      </c>
      <c r="D58" s="254"/>
      <c r="E58" s="254"/>
      <c r="F58" s="254"/>
      <c r="I58" s="24"/>
    </row>
    <row r="59" spans="1:14" ht="20.100000000000001" customHeight="1" x14ac:dyDescent="0.25">
      <c r="C59" s="236" t="s">
        <v>67</v>
      </c>
      <c r="D59" s="236"/>
      <c r="E59" s="236"/>
      <c r="F59" s="236"/>
      <c r="I59" s="24"/>
    </row>
    <row r="60" spans="1:14" ht="20.100000000000001" customHeight="1" x14ac:dyDescent="0.25">
      <c r="I60" s="24"/>
    </row>
    <row r="61" spans="1:14" ht="20.100000000000001" customHeight="1" x14ac:dyDescent="0.25">
      <c r="I61" s="24"/>
    </row>
    <row r="62" spans="1:14" ht="20.100000000000001" customHeight="1" x14ac:dyDescent="0.25">
      <c r="I62" s="24"/>
    </row>
    <row r="63" spans="1:14" ht="20.100000000000001" customHeight="1" x14ac:dyDescent="0.25">
      <c r="I63" s="24"/>
    </row>
    <row r="64" spans="1:14" ht="20.100000000000001" customHeight="1" x14ac:dyDescent="0.25">
      <c r="I64" s="24"/>
    </row>
    <row r="65" spans="3:9" ht="20.100000000000001" customHeight="1" x14ac:dyDescent="0.25">
      <c r="C65" s="236" t="s">
        <v>78</v>
      </c>
      <c r="D65" s="236"/>
      <c r="E65" s="236"/>
      <c r="F65" s="236"/>
      <c r="I65" s="24"/>
    </row>
    <row r="120" spans="1:9" ht="35.25" customHeight="1" x14ac:dyDescent="0.25">
      <c r="A120" s="5"/>
      <c r="B120" s="9" t="s">
        <v>49</v>
      </c>
      <c r="C120" s="7"/>
      <c r="D120" s="25"/>
      <c r="E120" s="31"/>
      <c r="F120" s="33"/>
      <c r="G120" s="199">
        <v>5</v>
      </c>
      <c r="H120" s="233"/>
      <c r="I120" s="28">
        <f>(H120/G120)*100</f>
        <v>0</v>
      </c>
    </row>
    <row r="122" spans="1:9" ht="21" customHeight="1" x14ac:dyDescent="0.25">
      <c r="A122" s="5"/>
      <c r="B122" s="6" t="s">
        <v>48</v>
      </c>
      <c r="C122" s="10"/>
      <c r="D122" s="25"/>
      <c r="E122" s="26"/>
      <c r="F122" s="33"/>
      <c r="G122" s="199">
        <v>331.8</v>
      </c>
      <c r="H122" s="200">
        <v>37.729999999999997</v>
      </c>
      <c r="I122" s="28">
        <f>(H122/G122)*100</f>
        <v>11.371308016877636</v>
      </c>
    </row>
  </sheetData>
  <mergeCells count="10">
    <mergeCell ref="C3:F3"/>
    <mergeCell ref="A8:F8"/>
    <mergeCell ref="A9:F9"/>
    <mergeCell ref="A1:F1"/>
    <mergeCell ref="C65:F65"/>
    <mergeCell ref="C58:F58"/>
    <mergeCell ref="C59:F59"/>
    <mergeCell ref="A5:F5"/>
    <mergeCell ref="A6:F6"/>
    <mergeCell ref="A7:F7"/>
  </mergeCells>
  <pageMargins left="0.32" right="0.19685039370078741" top="0.55118110236220474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2"/>
  <sheetViews>
    <sheetView workbookViewId="0">
      <selection activeCell="G7" sqref="G1:H1048576"/>
    </sheetView>
  </sheetViews>
  <sheetFormatPr defaultColWidth="9.140625" defaultRowHeight="16.5" x14ac:dyDescent="0.25"/>
  <cols>
    <col min="1" max="1" width="5.42578125" style="24" customWidth="1"/>
    <col min="2" max="2" width="39.85546875" style="24" customWidth="1"/>
    <col min="3" max="3" width="14.28515625" style="24" customWidth="1"/>
    <col min="4" max="4" width="13.42578125" style="24" customWidth="1"/>
    <col min="5" max="5" width="10" style="27" customWidth="1"/>
    <col min="6" max="6" width="12.28515625" style="32" customWidth="1"/>
    <col min="7" max="7" width="15" style="197" customWidth="1"/>
    <col min="8" max="8" width="12.140625" style="198" customWidth="1"/>
    <col min="9" max="9" width="13.28515625" style="28" customWidth="1"/>
    <col min="10" max="10" width="14.7109375" style="24" customWidth="1"/>
    <col min="11" max="16384" width="9.140625" style="24"/>
  </cols>
  <sheetData>
    <row r="1" spans="1:10" ht="24" customHeight="1" x14ac:dyDescent="0.25">
      <c r="A1" s="253" t="s">
        <v>69</v>
      </c>
      <c r="B1" s="253"/>
      <c r="C1" s="253"/>
      <c r="D1" s="253"/>
      <c r="E1" s="253"/>
      <c r="F1" s="253"/>
    </row>
    <row r="2" spans="1:10" ht="24" customHeight="1" x14ac:dyDescent="0.25">
      <c r="A2" s="23" t="s">
        <v>70</v>
      </c>
      <c r="C2" s="113" t="s">
        <v>71</v>
      </c>
      <c r="D2" s="113"/>
      <c r="E2" s="113"/>
      <c r="F2" s="113"/>
    </row>
    <row r="3" spans="1:10" ht="24" customHeight="1" x14ac:dyDescent="0.25">
      <c r="A3" s="23" t="s">
        <v>46</v>
      </c>
      <c r="C3" s="251" t="s">
        <v>72</v>
      </c>
      <c r="D3" s="251"/>
      <c r="E3" s="251"/>
      <c r="F3" s="251"/>
    </row>
    <row r="4" spans="1:10" ht="9" customHeight="1" x14ac:dyDescent="0.25"/>
    <row r="5" spans="1:10" ht="20.100000000000001" customHeight="1" x14ac:dyDescent="0.25">
      <c r="A5" s="255" t="s">
        <v>73</v>
      </c>
      <c r="B5" s="255"/>
      <c r="C5" s="255"/>
      <c r="D5" s="255"/>
      <c r="E5" s="255"/>
      <c r="F5" s="255"/>
    </row>
    <row r="6" spans="1:10" ht="20.100000000000001" customHeight="1" x14ac:dyDescent="0.3">
      <c r="A6" s="258" t="s">
        <v>143</v>
      </c>
      <c r="B6" s="256"/>
      <c r="C6" s="256"/>
      <c r="D6" s="256"/>
      <c r="E6" s="256"/>
      <c r="F6" s="256"/>
    </row>
    <row r="7" spans="1:10" ht="30" customHeight="1" x14ac:dyDescent="0.25">
      <c r="A7" s="257" t="s">
        <v>42</v>
      </c>
      <c r="B7" s="257"/>
      <c r="C7" s="257"/>
      <c r="D7" s="257"/>
      <c r="E7" s="257"/>
      <c r="F7" s="257"/>
    </row>
    <row r="8" spans="1:10" ht="46.5" customHeight="1" x14ac:dyDescent="0.25">
      <c r="A8" s="252" t="s">
        <v>76</v>
      </c>
      <c r="B8" s="252"/>
      <c r="C8" s="252"/>
      <c r="D8" s="252"/>
      <c r="E8" s="252"/>
      <c r="F8" s="252"/>
    </row>
    <row r="9" spans="1:10" ht="79.5" customHeight="1" x14ac:dyDescent="0.25">
      <c r="A9" s="252" t="s">
        <v>77</v>
      </c>
      <c r="B9" s="252"/>
      <c r="C9" s="252"/>
      <c r="D9" s="252"/>
      <c r="E9" s="252"/>
      <c r="F9" s="252"/>
    </row>
    <row r="10" spans="1:10" x14ac:dyDescent="0.25">
      <c r="E10" s="29" t="s">
        <v>43</v>
      </c>
    </row>
    <row r="11" spans="1:10" ht="115.5" x14ac:dyDescent="0.25">
      <c r="A11" s="112" t="s">
        <v>38</v>
      </c>
      <c r="B11" s="112" t="s">
        <v>39</v>
      </c>
      <c r="C11" s="112" t="s">
        <v>44</v>
      </c>
      <c r="D11" s="112" t="s">
        <v>147</v>
      </c>
      <c r="E11" s="30" t="s">
        <v>74</v>
      </c>
      <c r="F11" s="30" t="s">
        <v>150</v>
      </c>
      <c r="G11" s="199" t="s">
        <v>142</v>
      </c>
      <c r="H11" s="200" t="s">
        <v>141</v>
      </c>
    </row>
    <row r="12" spans="1:10" s="64" customFormat="1" ht="31.5" x14ac:dyDescent="0.25">
      <c r="A12" s="13" t="s">
        <v>0</v>
      </c>
      <c r="B12" s="14" t="s">
        <v>1</v>
      </c>
      <c r="C12" s="61">
        <f>C13</f>
        <v>10988</v>
      </c>
      <c r="D12" s="61">
        <f t="shared" ref="D12:H12" si="0">D13</f>
        <v>10318.310000000001</v>
      </c>
      <c r="E12" s="60">
        <f>D12/C12*100</f>
        <v>93.905260283946134</v>
      </c>
      <c r="F12" s="111" t="s">
        <v>64</v>
      </c>
      <c r="G12" s="201">
        <f t="shared" si="0"/>
        <v>7216</v>
      </c>
      <c r="H12" s="202">
        <f t="shared" si="0"/>
        <v>8398.259</v>
      </c>
      <c r="I12" s="63">
        <f>H12/G12*100</f>
        <v>116.38385532150777</v>
      </c>
      <c r="J12" s="74">
        <f>E12-I12</f>
        <v>-22.478595037561632</v>
      </c>
    </row>
    <row r="13" spans="1:10" s="64" customFormat="1" x14ac:dyDescent="0.25">
      <c r="A13" s="19">
        <v>1</v>
      </c>
      <c r="B13" s="20" t="s">
        <v>2</v>
      </c>
      <c r="C13" s="49">
        <f>C14+C20</f>
        <v>10988</v>
      </c>
      <c r="D13" s="49">
        <f>D14+D20</f>
        <v>10318.310000000001</v>
      </c>
      <c r="E13" s="47"/>
      <c r="F13" s="47"/>
      <c r="G13" s="203">
        <f>G14+G20</f>
        <v>7216</v>
      </c>
      <c r="H13" s="203">
        <f>H14+H20</f>
        <v>8398.259</v>
      </c>
      <c r="I13" s="63"/>
    </row>
    <row r="14" spans="1:10" s="66" customFormat="1" ht="17.25" x14ac:dyDescent="0.25">
      <c r="A14" s="19" t="s">
        <v>3</v>
      </c>
      <c r="B14" s="20" t="s">
        <v>4</v>
      </c>
      <c r="C14" s="49">
        <f>SUM(C15:C18)</f>
        <v>4883.8999999999996</v>
      </c>
      <c r="D14" s="102">
        <f>SUM(D15:D18)</f>
        <v>2806.03</v>
      </c>
      <c r="E14" s="48"/>
      <c r="F14" s="48"/>
      <c r="G14" s="204">
        <f>SUM(G15:G19)</f>
        <v>3692</v>
      </c>
      <c r="H14" s="205">
        <f>SUM(H15:H19)</f>
        <v>2033.9449999999999</v>
      </c>
      <c r="I14" s="65">
        <f>D14+D20</f>
        <v>10318.310000000001</v>
      </c>
    </row>
    <row r="15" spans="1:10" s="64" customFormat="1" ht="33" customHeight="1" x14ac:dyDescent="0.25">
      <c r="A15" s="5"/>
      <c r="B15" s="9" t="s">
        <v>30</v>
      </c>
      <c r="C15" s="103">
        <f>'Mau so 03-Quy1'!C15</f>
        <v>4860</v>
      </c>
      <c r="D15" s="70">
        <v>2798.55</v>
      </c>
      <c r="E15" s="47">
        <f>D15/C15*100</f>
        <v>57.583333333333343</v>
      </c>
      <c r="F15" s="67" t="s">
        <v>162</v>
      </c>
      <c r="G15" s="206">
        <f>'Mau so 03-Quy1'!G15</f>
        <v>3645</v>
      </c>
      <c r="H15" s="207">
        <v>2026.125</v>
      </c>
      <c r="I15" s="63">
        <f>H15/G15*100</f>
        <v>55.586419753086425</v>
      </c>
      <c r="J15" s="68">
        <f>E15-I15</f>
        <v>1.9969135802469182</v>
      </c>
    </row>
    <row r="16" spans="1:10" s="64" customFormat="1" ht="30" x14ac:dyDescent="0.25">
      <c r="A16" s="5"/>
      <c r="B16" s="9" t="s">
        <v>31</v>
      </c>
      <c r="C16" s="103">
        <f>'Mau so 03-Quy1'!C16</f>
        <v>7.7</v>
      </c>
      <c r="D16" s="70">
        <v>3.78</v>
      </c>
      <c r="E16" s="47">
        <f t="shared" ref="E16:E17" si="1">D16/C16*100</f>
        <v>49.090909090909086</v>
      </c>
      <c r="F16" s="67" t="s">
        <v>163</v>
      </c>
      <c r="G16" s="206">
        <f>'Mau so 03-Quy1'!G16</f>
        <v>14</v>
      </c>
      <c r="H16" s="207">
        <v>3.22</v>
      </c>
      <c r="I16" s="63">
        <f t="shared" ref="I16:I18" si="2">H16/G16*100</f>
        <v>23</v>
      </c>
      <c r="J16" s="68">
        <f t="shared" ref="J16:J18" si="3">E16-I16</f>
        <v>26.090909090909086</v>
      </c>
    </row>
    <row r="17" spans="1:12" s="64" customFormat="1" ht="30" x14ac:dyDescent="0.25">
      <c r="A17" s="5"/>
      <c r="B17" s="9" t="s">
        <v>32</v>
      </c>
      <c r="C17" s="103">
        <f>'Mau so 03-Quy1'!C17</f>
        <v>12.2</v>
      </c>
      <c r="D17" s="70">
        <v>2.2000000000000002</v>
      </c>
      <c r="E17" s="47">
        <f t="shared" si="1"/>
        <v>18.032786885245905</v>
      </c>
      <c r="F17" s="67" t="s">
        <v>164</v>
      </c>
      <c r="G17" s="206">
        <f>'Mau so 03-Quy1'!G17</f>
        <v>19</v>
      </c>
      <c r="H17" s="207">
        <v>2.2999999999999998</v>
      </c>
      <c r="I17" s="63">
        <f t="shared" si="2"/>
        <v>12.105263157894736</v>
      </c>
      <c r="J17" s="68">
        <f t="shared" si="3"/>
        <v>5.9275237273511685</v>
      </c>
    </row>
    <row r="18" spans="1:12" s="64" customFormat="1" ht="30" x14ac:dyDescent="0.25">
      <c r="A18" s="5"/>
      <c r="B18" s="9" t="s">
        <v>61</v>
      </c>
      <c r="C18" s="103">
        <f>'Mau so 03-Quy1'!C18</f>
        <v>4</v>
      </c>
      <c r="D18" s="70">
        <v>1.5</v>
      </c>
      <c r="E18" s="47">
        <f>D18/C18*100</f>
        <v>37.5</v>
      </c>
      <c r="F18" s="67" t="s">
        <v>165</v>
      </c>
      <c r="G18" s="206">
        <f>'Mau so 03-Quy1'!G18</f>
        <v>2</v>
      </c>
      <c r="H18" s="208">
        <v>2.2999999999999998</v>
      </c>
      <c r="I18" s="63">
        <f t="shared" si="2"/>
        <v>114.99999999999999</v>
      </c>
      <c r="J18" s="68">
        <f t="shared" si="3"/>
        <v>-77.499999999999986</v>
      </c>
    </row>
    <row r="19" spans="1:12" s="64" customFormat="1" ht="30" x14ac:dyDescent="0.25">
      <c r="A19" s="5"/>
      <c r="B19" s="9" t="s">
        <v>33</v>
      </c>
      <c r="C19" s="103">
        <f>'Mau so 03-Quy1'!C19</f>
        <v>0</v>
      </c>
      <c r="D19" s="70"/>
      <c r="E19" s="47"/>
      <c r="F19" s="47"/>
      <c r="G19" s="206">
        <f>'Mau so 03-Quy1'!G19</f>
        <v>12</v>
      </c>
      <c r="H19" s="208"/>
      <c r="I19" s="63"/>
    </row>
    <row r="20" spans="1:12" s="66" customFormat="1" ht="17.25" x14ac:dyDescent="0.25">
      <c r="A20" s="19" t="s">
        <v>5</v>
      </c>
      <c r="B20" s="20" t="s">
        <v>6</v>
      </c>
      <c r="C20" s="49">
        <f>SUM(C21:C24)</f>
        <v>6104.1</v>
      </c>
      <c r="D20" s="69">
        <f>SUM(D21:D24)</f>
        <v>7512.2800000000007</v>
      </c>
      <c r="E20" s="48"/>
      <c r="F20" s="62"/>
      <c r="G20" s="209">
        <f t="shared" ref="G20" si="4">SUM(G21:G24)</f>
        <v>3524</v>
      </c>
      <c r="H20" s="210">
        <f>SUM(H21:H24)</f>
        <v>6364.3139999999994</v>
      </c>
      <c r="I20" s="65">
        <f>H20+H14</f>
        <v>8398.259</v>
      </c>
    </row>
    <row r="21" spans="1:12" s="64" customFormat="1" ht="30" x14ac:dyDescent="0.25">
      <c r="A21" s="5"/>
      <c r="B21" s="9" t="s">
        <v>34</v>
      </c>
      <c r="C21" s="103">
        <f>'Mau so 03-Quy1'!C21</f>
        <v>630</v>
      </c>
      <c r="D21" s="70">
        <v>738.43</v>
      </c>
      <c r="E21" s="47">
        <f t="shared" ref="E21:E23" si="5">D21/C21*100</f>
        <v>117.21111111111111</v>
      </c>
      <c r="F21" s="67" t="s">
        <v>166</v>
      </c>
      <c r="G21" s="206">
        <f>'Mau so 03-Quy1'!G21</f>
        <v>990</v>
      </c>
      <c r="H21" s="208">
        <v>417.565</v>
      </c>
      <c r="I21" s="63">
        <f t="shared" ref="I21:I23" si="6">H21/G21*100</f>
        <v>42.178282828282825</v>
      </c>
      <c r="J21" s="68">
        <f t="shared" ref="J21:J23" si="7">E21-I21</f>
        <v>75.032828282828291</v>
      </c>
    </row>
    <row r="22" spans="1:12" s="64" customFormat="1" x14ac:dyDescent="0.25">
      <c r="A22" s="5"/>
      <c r="B22" s="9" t="s">
        <v>35</v>
      </c>
      <c r="C22" s="103">
        <f>'Mau so 03-Quy1'!C22</f>
        <v>5400</v>
      </c>
      <c r="D22" s="71">
        <v>6773.85</v>
      </c>
      <c r="E22" s="47">
        <f t="shared" si="5"/>
        <v>125.44166666666668</v>
      </c>
      <c r="F22" s="67" t="s">
        <v>167</v>
      </c>
      <c r="G22" s="206">
        <f>'Mau so 03-Quy1'!G22</f>
        <v>2475</v>
      </c>
      <c r="H22" s="207">
        <v>5812.56</v>
      </c>
      <c r="I22" s="63">
        <f t="shared" si="6"/>
        <v>234.85090909090908</v>
      </c>
      <c r="J22" s="68">
        <f t="shared" si="7"/>
        <v>-109.40924242424241</v>
      </c>
    </row>
    <row r="23" spans="1:12" s="64" customFormat="1" ht="30" x14ac:dyDescent="0.25">
      <c r="A23" s="5"/>
      <c r="B23" s="9" t="s">
        <v>36</v>
      </c>
      <c r="C23" s="103">
        <f>'Mau so 03-Quy1'!C23</f>
        <v>72.099999999999994</v>
      </c>
      <c r="D23" s="70"/>
      <c r="E23" s="47">
        <f t="shared" si="5"/>
        <v>0</v>
      </c>
      <c r="F23" s="67" t="s">
        <v>168</v>
      </c>
      <c r="G23" s="206">
        <f>'Mau so 03-Quy1'!G23</f>
        <v>37</v>
      </c>
      <c r="H23" s="208">
        <v>124.989</v>
      </c>
      <c r="I23" s="63">
        <f t="shared" si="6"/>
        <v>337.80810810810812</v>
      </c>
      <c r="J23" s="68">
        <f t="shared" si="7"/>
        <v>-337.80810810810812</v>
      </c>
    </row>
    <row r="24" spans="1:12" s="64" customFormat="1" ht="30" x14ac:dyDescent="0.25">
      <c r="A24" s="5"/>
      <c r="B24" s="9" t="s">
        <v>37</v>
      </c>
      <c r="C24" s="103">
        <f>'Mau so 03-Quy1'!C24</f>
        <v>2</v>
      </c>
      <c r="D24" s="70"/>
      <c r="E24" s="47">
        <f>D24/C24*100</f>
        <v>0</v>
      </c>
      <c r="F24" s="67" t="s">
        <v>169</v>
      </c>
      <c r="G24" s="206">
        <f>'Mau so 03-Quy1'!G24</f>
        <v>22</v>
      </c>
      <c r="H24" s="208">
        <v>9.1999999999999993</v>
      </c>
      <c r="I24" s="63">
        <f>H24/G24*100</f>
        <v>41.818181818181813</v>
      </c>
      <c r="J24" s="68">
        <f>E24-I24</f>
        <v>-41.818181818181813</v>
      </c>
    </row>
    <row r="25" spans="1:12" s="78" customFormat="1" x14ac:dyDescent="0.25">
      <c r="A25" s="44">
        <v>2</v>
      </c>
      <c r="B25" s="45" t="s">
        <v>7</v>
      </c>
      <c r="C25" s="104">
        <f>C26</f>
        <v>2622.6</v>
      </c>
      <c r="D25" s="99">
        <f>D26</f>
        <v>2543.7439999999997</v>
      </c>
      <c r="E25" s="82"/>
      <c r="F25" s="82"/>
      <c r="G25" s="211"/>
      <c r="H25" s="212"/>
      <c r="I25" s="77"/>
    </row>
    <row r="26" spans="1:12" s="80" customFormat="1" ht="17.25" x14ac:dyDescent="0.25">
      <c r="A26" s="44" t="s">
        <v>8</v>
      </c>
      <c r="B26" s="45" t="s">
        <v>9</v>
      </c>
      <c r="C26" s="104">
        <f>C27</f>
        <v>2622.6</v>
      </c>
      <c r="D26" s="100">
        <f>D27</f>
        <v>2543.7439999999997</v>
      </c>
      <c r="E26" s="101"/>
      <c r="F26" s="101"/>
      <c r="G26" s="213"/>
      <c r="H26" s="210"/>
      <c r="I26" s="79"/>
    </row>
    <row r="27" spans="1:12" s="64" customFormat="1" x14ac:dyDescent="0.25">
      <c r="A27" s="5" t="s">
        <v>10</v>
      </c>
      <c r="B27" s="6" t="s">
        <v>11</v>
      </c>
      <c r="C27" s="103">
        <f>'Mau so 03-Quy1'!C27</f>
        <v>2622.6</v>
      </c>
      <c r="D27" s="70">
        <f>888.608+1655.136</f>
        <v>2543.7439999999997</v>
      </c>
      <c r="E27" s="47">
        <f>D27/C27*100</f>
        <v>96.993212842217631</v>
      </c>
      <c r="F27" s="67" t="s">
        <v>170</v>
      </c>
      <c r="G27" s="214">
        <f>'Mau so 03-Quy1'!G27</f>
        <v>3320.1</v>
      </c>
      <c r="H27" s="72">
        <f>716.1+874.906</f>
        <v>1591.0059999999999</v>
      </c>
      <c r="I27" s="73">
        <f>H27/G27*100</f>
        <v>47.920424083611934</v>
      </c>
      <c r="J27" s="74">
        <f>E27-I27</f>
        <v>49.072788758605697</v>
      </c>
      <c r="L27" s="75"/>
    </row>
    <row r="28" spans="1:12" s="64" customFormat="1" x14ac:dyDescent="0.25">
      <c r="A28" s="5" t="s">
        <v>12</v>
      </c>
      <c r="B28" s="6" t="s">
        <v>13</v>
      </c>
      <c r="C28" s="103"/>
      <c r="D28" s="70"/>
      <c r="E28" s="47"/>
      <c r="F28" s="47"/>
      <c r="G28" s="206"/>
      <c r="H28" s="215"/>
      <c r="I28" s="63"/>
    </row>
    <row r="29" spans="1:12" s="64" customFormat="1" x14ac:dyDescent="0.25">
      <c r="A29" s="5" t="s">
        <v>14</v>
      </c>
      <c r="B29" s="6" t="s">
        <v>15</v>
      </c>
      <c r="C29" s="103"/>
      <c r="D29" s="70"/>
      <c r="E29" s="47"/>
      <c r="F29" s="47"/>
      <c r="G29" s="206"/>
      <c r="H29" s="215"/>
      <c r="I29" s="63"/>
    </row>
    <row r="30" spans="1:12" s="64" customFormat="1" x14ac:dyDescent="0.25">
      <c r="A30" s="5" t="s">
        <v>10</v>
      </c>
      <c r="B30" s="6" t="s">
        <v>16</v>
      </c>
      <c r="C30" s="103"/>
      <c r="D30" s="70"/>
      <c r="E30" s="47"/>
      <c r="F30" s="47"/>
      <c r="G30" s="206"/>
      <c r="H30" s="215"/>
      <c r="I30" s="63"/>
    </row>
    <row r="31" spans="1:12" s="64" customFormat="1" x14ac:dyDescent="0.25">
      <c r="A31" s="5" t="s">
        <v>12</v>
      </c>
      <c r="B31" s="6" t="s">
        <v>17</v>
      </c>
      <c r="C31" s="103"/>
      <c r="D31" s="70"/>
      <c r="E31" s="47"/>
      <c r="F31" s="47"/>
      <c r="G31" s="206"/>
      <c r="H31" s="215"/>
      <c r="I31" s="63"/>
    </row>
    <row r="32" spans="1:12" s="78" customFormat="1" x14ac:dyDescent="0.25">
      <c r="A32" s="44">
        <v>3</v>
      </c>
      <c r="B32" s="45" t="s">
        <v>18</v>
      </c>
      <c r="C32" s="49">
        <f>C33+C39</f>
        <v>5017.3099999999995</v>
      </c>
      <c r="D32" s="49">
        <f>D33+D39</f>
        <v>2952.2160000000003</v>
      </c>
      <c r="E32" s="76"/>
      <c r="F32" s="76"/>
      <c r="G32" s="216"/>
      <c r="H32" s="217">
        <f>H33+H39</f>
        <v>2034.2449999999999</v>
      </c>
      <c r="I32" s="77"/>
    </row>
    <row r="33" spans="1:10" s="80" customFormat="1" ht="17.25" x14ac:dyDescent="0.25">
      <c r="A33" s="44" t="s">
        <v>19</v>
      </c>
      <c r="B33" s="45" t="s">
        <v>4</v>
      </c>
      <c r="C33" s="49">
        <f>SUM(C34:C37)</f>
        <v>4883.8999999999996</v>
      </c>
      <c r="D33" s="49">
        <f>SUM(D34:D37)</f>
        <v>2804.53</v>
      </c>
      <c r="E33" s="46"/>
      <c r="F33" s="46"/>
      <c r="G33" s="218">
        <f t="shared" ref="G33" si="8">SUM(G34:G37)</f>
        <v>3680</v>
      </c>
      <c r="H33" s="218">
        <f>SUM(H34:H38)</f>
        <v>2034.2449999999999</v>
      </c>
      <c r="I33" s="79"/>
    </row>
    <row r="34" spans="1:10" s="64" customFormat="1" ht="30" x14ac:dyDescent="0.25">
      <c r="A34" s="5"/>
      <c r="B34" s="9" t="s">
        <v>30</v>
      </c>
      <c r="C34" s="103">
        <f t="shared" ref="C34:D36" si="9">C15</f>
        <v>4860</v>
      </c>
      <c r="D34" s="70">
        <f t="shared" si="9"/>
        <v>2798.55</v>
      </c>
      <c r="E34" s="47">
        <f>D34/C34*100</f>
        <v>57.583333333333343</v>
      </c>
      <c r="F34" s="67" t="s">
        <v>162</v>
      </c>
      <c r="G34" s="206">
        <f>G15</f>
        <v>3645</v>
      </c>
      <c r="H34" s="219">
        <f>H15</f>
        <v>2026.125</v>
      </c>
      <c r="I34" s="63">
        <f>H34/G34*100</f>
        <v>55.586419753086425</v>
      </c>
      <c r="J34" s="68">
        <f>E34-I34</f>
        <v>1.9969135802469182</v>
      </c>
    </row>
    <row r="35" spans="1:10" s="64" customFormat="1" ht="35.25" customHeight="1" x14ac:dyDescent="0.25">
      <c r="A35" s="5"/>
      <c r="B35" s="9" t="s">
        <v>31</v>
      </c>
      <c r="C35" s="103">
        <f t="shared" si="9"/>
        <v>7.7</v>
      </c>
      <c r="D35" s="70">
        <f t="shared" si="9"/>
        <v>3.78</v>
      </c>
      <c r="E35" s="47">
        <f t="shared" ref="E35:E37" si="10">D35/C35*100</f>
        <v>49.090909090909086</v>
      </c>
      <c r="F35" s="67" t="s">
        <v>163</v>
      </c>
      <c r="G35" s="206">
        <f t="shared" ref="G35:H38" si="11">G16</f>
        <v>14</v>
      </c>
      <c r="H35" s="219">
        <f t="shared" si="11"/>
        <v>3.22</v>
      </c>
      <c r="I35" s="63">
        <f t="shared" ref="I35:I37" si="12">H35/G35*100</f>
        <v>23</v>
      </c>
      <c r="J35" s="68">
        <f t="shared" ref="J35:J38" si="13">E35-I35</f>
        <v>26.090909090909086</v>
      </c>
    </row>
    <row r="36" spans="1:10" s="64" customFormat="1" ht="36.75" customHeight="1" x14ac:dyDescent="0.25">
      <c r="A36" s="5"/>
      <c r="B36" s="9" t="s">
        <v>32</v>
      </c>
      <c r="C36" s="103">
        <f t="shared" si="9"/>
        <v>12.2</v>
      </c>
      <c r="D36" s="70">
        <f t="shared" si="9"/>
        <v>2.2000000000000002</v>
      </c>
      <c r="E36" s="47">
        <f t="shared" si="10"/>
        <v>18.032786885245905</v>
      </c>
      <c r="F36" s="67" t="s">
        <v>164</v>
      </c>
      <c r="G36" s="206">
        <f t="shared" si="11"/>
        <v>19</v>
      </c>
      <c r="H36" s="219">
        <f t="shared" si="11"/>
        <v>2.2999999999999998</v>
      </c>
      <c r="I36" s="63">
        <f t="shared" si="12"/>
        <v>12.105263157894736</v>
      </c>
      <c r="J36" s="68">
        <f t="shared" si="13"/>
        <v>5.9275237273511685</v>
      </c>
    </row>
    <row r="37" spans="1:10" s="64" customFormat="1" ht="36" customHeight="1" x14ac:dyDescent="0.25">
      <c r="A37" s="5"/>
      <c r="B37" s="9" t="s">
        <v>33</v>
      </c>
      <c r="C37" s="103">
        <f>C18</f>
        <v>4</v>
      </c>
      <c r="D37" s="70"/>
      <c r="E37" s="47">
        <f t="shared" si="10"/>
        <v>0</v>
      </c>
      <c r="F37" s="67" t="s">
        <v>171</v>
      </c>
      <c r="G37" s="206">
        <f t="shared" si="11"/>
        <v>2</v>
      </c>
      <c r="H37" s="219">
        <f t="shared" si="11"/>
        <v>2.2999999999999998</v>
      </c>
      <c r="I37" s="63">
        <f t="shared" si="12"/>
        <v>114.99999999999999</v>
      </c>
      <c r="J37" s="68">
        <f t="shared" si="13"/>
        <v>-114.99999999999999</v>
      </c>
    </row>
    <row r="38" spans="1:10" s="64" customFormat="1" ht="33.75" customHeight="1" x14ac:dyDescent="0.25">
      <c r="A38" s="5"/>
      <c r="B38" s="9" t="s">
        <v>61</v>
      </c>
      <c r="C38" s="103"/>
      <c r="D38" s="70"/>
      <c r="E38" s="47"/>
      <c r="F38" s="47"/>
      <c r="G38" s="206">
        <f t="shared" si="11"/>
        <v>12</v>
      </c>
      <c r="H38" s="219">
        <v>0.3</v>
      </c>
      <c r="I38" s="63"/>
      <c r="J38" s="68">
        <f t="shared" si="13"/>
        <v>0</v>
      </c>
    </row>
    <row r="39" spans="1:10" s="80" customFormat="1" ht="21.95" customHeight="1" x14ac:dyDescent="0.25">
      <c r="A39" s="44" t="s">
        <v>20</v>
      </c>
      <c r="B39" s="45" t="s">
        <v>6</v>
      </c>
      <c r="C39" s="49">
        <f>SUM(C40:C43)</f>
        <v>133.41</v>
      </c>
      <c r="D39" s="49">
        <f>SUM(D40:D43)</f>
        <v>147.68600000000001</v>
      </c>
      <c r="E39" s="46"/>
      <c r="F39" s="46"/>
      <c r="G39" s="218">
        <f t="shared" ref="G39:H39" si="14">SUM(G40:G43)</f>
        <v>201.89999999999998</v>
      </c>
      <c r="H39" s="220">
        <f t="shared" si="14"/>
        <v>0</v>
      </c>
      <c r="I39" s="79"/>
    </row>
    <row r="40" spans="1:10" s="64" customFormat="1" ht="36.75" customHeight="1" x14ac:dyDescent="0.25">
      <c r="A40" s="5"/>
      <c r="B40" s="9" t="s">
        <v>34</v>
      </c>
      <c r="C40" s="103">
        <f>'Mau so 03-Quy1'!C40</f>
        <v>126</v>
      </c>
      <c r="D40" s="70">
        <f>D21*20%</f>
        <v>147.68600000000001</v>
      </c>
      <c r="E40" s="47">
        <f>D40/C40*100</f>
        <v>117.21111111111111</v>
      </c>
      <c r="F40" s="67" t="s">
        <v>172</v>
      </c>
      <c r="G40" s="206">
        <f>G21*20%</f>
        <v>198</v>
      </c>
      <c r="H40" s="215"/>
      <c r="I40" s="63">
        <f>H40/G40*100</f>
        <v>0</v>
      </c>
      <c r="J40" s="68">
        <f>E40-I40</f>
        <v>117.21111111111111</v>
      </c>
    </row>
    <row r="41" spans="1:10" s="64" customFormat="1" ht="21.95" customHeight="1" x14ac:dyDescent="0.25">
      <c r="A41" s="5"/>
      <c r="B41" s="9" t="s">
        <v>35</v>
      </c>
      <c r="C41" s="103">
        <f>'Mau so 03-Quy1'!C41</f>
        <v>0</v>
      </c>
      <c r="D41" s="70"/>
      <c r="E41" s="47"/>
      <c r="F41" s="47"/>
      <c r="G41" s="206"/>
      <c r="H41" s="215"/>
      <c r="I41" s="63"/>
      <c r="J41" s="68">
        <f t="shared" ref="J41:J43" si="15">E41-I41</f>
        <v>0</v>
      </c>
    </row>
    <row r="42" spans="1:10" s="64" customFormat="1" ht="33" customHeight="1" x14ac:dyDescent="0.25">
      <c r="A42" s="5"/>
      <c r="B42" s="9" t="s">
        <v>36</v>
      </c>
      <c r="C42" s="103">
        <f>'Mau so 03-Quy1'!C42</f>
        <v>7.21</v>
      </c>
      <c r="D42" s="70">
        <f>D23*10%</f>
        <v>0</v>
      </c>
      <c r="E42" s="47">
        <f t="shared" ref="E42:E43" si="16">D42/C42*100</f>
        <v>0</v>
      </c>
      <c r="F42" s="67">
        <v>0</v>
      </c>
      <c r="G42" s="206">
        <f>G23*10%</f>
        <v>3.7</v>
      </c>
      <c r="H42" s="215"/>
      <c r="I42" s="63">
        <f t="shared" ref="I42:I43" si="17">H42/G42*100</f>
        <v>0</v>
      </c>
      <c r="J42" s="68">
        <f t="shared" si="15"/>
        <v>0</v>
      </c>
    </row>
    <row r="43" spans="1:10" s="64" customFormat="1" ht="34.5" customHeight="1" x14ac:dyDescent="0.25">
      <c r="A43" s="5"/>
      <c r="B43" s="9" t="s">
        <v>37</v>
      </c>
      <c r="C43" s="103">
        <f>'Mau so 03-Quy1'!C43</f>
        <v>0.2</v>
      </c>
      <c r="D43" s="70">
        <f>D24*10%</f>
        <v>0</v>
      </c>
      <c r="E43" s="47">
        <f t="shared" si="16"/>
        <v>0</v>
      </c>
      <c r="F43" s="67">
        <v>0</v>
      </c>
      <c r="G43" s="206">
        <f>G18*10%</f>
        <v>0.2</v>
      </c>
      <c r="H43" s="215"/>
      <c r="I43" s="63">
        <f t="shared" si="17"/>
        <v>0</v>
      </c>
      <c r="J43" s="68">
        <f t="shared" si="15"/>
        <v>0</v>
      </c>
    </row>
    <row r="44" spans="1:10" s="78" customFormat="1" ht="21.95" customHeight="1" x14ac:dyDescent="0.25">
      <c r="A44" s="50">
        <v>4</v>
      </c>
      <c r="B44" s="51" t="s">
        <v>62</v>
      </c>
      <c r="C44" s="81">
        <f>SUM(C46:C49)</f>
        <v>5970.6900000000005</v>
      </c>
      <c r="D44" s="81">
        <f>SUM(D46:D49)</f>
        <v>7364.5940000000001</v>
      </c>
      <c r="E44" s="82"/>
      <c r="F44" s="82"/>
      <c r="G44" s="221">
        <f>SUM(G45:G49)</f>
        <v>3322.1000000000004</v>
      </c>
      <c r="H44" s="222">
        <f>SUM(H46:H49)</f>
        <v>6154.8919999999998</v>
      </c>
      <c r="I44" s="77"/>
    </row>
    <row r="45" spans="1:10" s="87" customFormat="1" ht="38.25" customHeight="1" x14ac:dyDescent="0.25">
      <c r="A45" s="58"/>
      <c r="B45" s="59" t="s">
        <v>33</v>
      </c>
      <c r="C45" s="83"/>
      <c r="D45" s="83"/>
      <c r="E45" s="84"/>
      <c r="F45" s="84">
        <v>0</v>
      </c>
      <c r="G45" s="223">
        <f>G18</f>
        <v>2</v>
      </c>
      <c r="H45" s="224"/>
      <c r="I45" s="85">
        <f>H45/G45*100</f>
        <v>0</v>
      </c>
      <c r="J45" s="86">
        <f>E45-I45</f>
        <v>0</v>
      </c>
    </row>
    <row r="46" spans="1:10" s="64" customFormat="1" ht="36.75" customHeight="1" x14ac:dyDescent="0.25">
      <c r="A46" s="5"/>
      <c r="B46" s="9" t="s">
        <v>34</v>
      </c>
      <c r="C46" s="103">
        <f>C21*80%</f>
        <v>504</v>
      </c>
      <c r="D46" s="70">
        <f>D21*80%</f>
        <v>590.74400000000003</v>
      </c>
      <c r="E46" s="47">
        <f>D46/C46*100</f>
        <v>117.21111111111111</v>
      </c>
      <c r="F46" s="67" t="s">
        <v>166</v>
      </c>
      <c r="G46" s="203">
        <f>G21*80%</f>
        <v>792</v>
      </c>
      <c r="H46" s="215">
        <f>H21*80%</f>
        <v>334.05200000000002</v>
      </c>
      <c r="I46" s="85">
        <f t="shared" ref="I46:I49" si="18">H46/G46*100</f>
        <v>42.178282828282832</v>
      </c>
      <c r="J46" s="86">
        <f t="shared" ref="J46:J49" si="19">E46-I46</f>
        <v>75.032828282828277</v>
      </c>
    </row>
    <row r="47" spans="1:10" s="64" customFormat="1" ht="21.95" customHeight="1" x14ac:dyDescent="0.25">
      <c r="A47" s="5"/>
      <c r="B47" s="9" t="s">
        <v>35</v>
      </c>
      <c r="C47" s="103">
        <f>C22</f>
        <v>5400</v>
      </c>
      <c r="D47" s="70">
        <f>D22</f>
        <v>6773.85</v>
      </c>
      <c r="E47" s="47">
        <f t="shared" ref="E47:E49" si="20">D47/C47*100</f>
        <v>125.44166666666668</v>
      </c>
      <c r="F47" s="67" t="s">
        <v>167</v>
      </c>
      <c r="G47" s="203">
        <f>G22</f>
        <v>2475</v>
      </c>
      <c r="H47" s="219">
        <f>H22</f>
        <v>5812.56</v>
      </c>
      <c r="I47" s="85">
        <f t="shared" si="18"/>
        <v>234.85090909090908</v>
      </c>
      <c r="J47" s="86">
        <f t="shared" si="19"/>
        <v>-109.40924242424241</v>
      </c>
    </row>
    <row r="48" spans="1:10" s="64" customFormat="1" ht="34.5" customHeight="1" x14ac:dyDescent="0.25">
      <c r="A48" s="5"/>
      <c r="B48" s="9" t="s">
        <v>36</v>
      </c>
      <c r="C48" s="103">
        <f>C23*90%</f>
        <v>64.89</v>
      </c>
      <c r="D48" s="70">
        <f>D23*90%</f>
        <v>0</v>
      </c>
      <c r="E48" s="47">
        <f t="shared" si="20"/>
        <v>0</v>
      </c>
      <c r="F48" s="67">
        <v>0</v>
      </c>
      <c r="G48" s="203">
        <f>G23*90%</f>
        <v>33.300000000000004</v>
      </c>
      <c r="H48" s="215"/>
      <c r="I48" s="85">
        <f t="shared" si="18"/>
        <v>0</v>
      </c>
      <c r="J48" s="86">
        <f t="shared" si="19"/>
        <v>0</v>
      </c>
    </row>
    <row r="49" spans="1:14" s="64" customFormat="1" ht="34.5" customHeight="1" x14ac:dyDescent="0.25">
      <c r="A49" s="5"/>
      <c r="B49" s="9" t="s">
        <v>37</v>
      </c>
      <c r="C49" s="103">
        <f>C24*90%</f>
        <v>1.8</v>
      </c>
      <c r="D49" s="70">
        <f>D24*90%</f>
        <v>0</v>
      </c>
      <c r="E49" s="47">
        <f t="shared" si="20"/>
        <v>0</v>
      </c>
      <c r="F49" s="67" t="s">
        <v>169</v>
      </c>
      <c r="G49" s="203">
        <f>G24*90%</f>
        <v>19.8</v>
      </c>
      <c r="H49" s="215">
        <f>H24*90%</f>
        <v>8.2799999999999994</v>
      </c>
      <c r="I49" s="85">
        <f t="shared" si="18"/>
        <v>41.818181818181813</v>
      </c>
      <c r="J49" s="86">
        <f t="shared" si="19"/>
        <v>-41.818181818181813</v>
      </c>
    </row>
    <row r="50" spans="1:14" s="89" customFormat="1" ht="21.95" customHeight="1" x14ac:dyDescent="0.25">
      <c r="A50" s="16" t="s">
        <v>21</v>
      </c>
      <c r="B50" s="17" t="s">
        <v>22</v>
      </c>
      <c r="C50" s="105">
        <f>C51+C55</f>
        <v>46514.6</v>
      </c>
      <c r="D50" s="106">
        <f>D51+D55</f>
        <v>12563.659</v>
      </c>
      <c r="E50" s="76"/>
      <c r="F50" s="76"/>
      <c r="G50" s="216">
        <f>G51+G55</f>
        <v>37481.4</v>
      </c>
      <c r="H50" s="225">
        <f>H51+H55</f>
        <v>12684.751</v>
      </c>
      <c r="I50" s="88"/>
    </row>
    <row r="51" spans="1:14" s="92" customFormat="1" ht="21.95" customHeight="1" x14ac:dyDescent="0.25">
      <c r="A51" s="52">
        <v>1</v>
      </c>
      <c r="B51" s="53" t="s">
        <v>15</v>
      </c>
      <c r="C51" s="54">
        <f>SUM(C52:C53)</f>
        <v>6417.6</v>
      </c>
      <c r="D51" s="107">
        <f>SUM(D52:D53)</f>
        <v>3012.8490000000002</v>
      </c>
      <c r="E51" s="90"/>
      <c r="F51" s="90"/>
      <c r="G51" s="226">
        <f>SUM(G52:G54)</f>
        <v>6127.4</v>
      </c>
      <c r="H51" s="227">
        <f>SUM(H52:H54)</f>
        <v>3361.855</v>
      </c>
      <c r="I51" s="91"/>
    </row>
    <row r="52" spans="1:14" s="97" customFormat="1" ht="21.95" customHeight="1" x14ac:dyDescent="0.25">
      <c r="A52" s="56" t="s">
        <v>3</v>
      </c>
      <c r="B52" s="57" t="s">
        <v>16</v>
      </c>
      <c r="C52" s="108">
        <f>'Mau so 03-Quy1'!C52</f>
        <v>4298.6000000000004</v>
      </c>
      <c r="D52" s="109">
        <v>1994.0429999999999</v>
      </c>
      <c r="E52" s="93">
        <f>(D52/C52)*100</f>
        <v>46.388196156888284</v>
      </c>
      <c r="F52" s="94" t="s">
        <v>187</v>
      </c>
      <c r="G52" s="228">
        <f>'Mau so 03-Quy1'!G52</f>
        <v>4013.4</v>
      </c>
      <c r="H52" s="228">
        <v>1935.4580000000001</v>
      </c>
      <c r="I52" s="95">
        <f>H52/G52*100</f>
        <v>48.224896596402054</v>
      </c>
      <c r="J52" s="96">
        <f>E52-I52</f>
        <v>-1.8367004395137698</v>
      </c>
    </row>
    <row r="53" spans="1:14" s="97" customFormat="1" ht="21.95" customHeight="1" x14ac:dyDescent="0.25">
      <c r="A53" s="56" t="s">
        <v>5</v>
      </c>
      <c r="B53" s="57" t="s">
        <v>17</v>
      </c>
      <c r="C53" s="108">
        <f>'Mau so 03-Quy1'!C53</f>
        <v>2119</v>
      </c>
      <c r="D53" s="109">
        <v>1018.806</v>
      </c>
      <c r="E53" s="93">
        <f>(D53/C53)*100</f>
        <v>48.079565832940069</v>
      </c>
      <c r="F53" s="94" t="s">
        <v>188</v>
      </c>
      <c r="G53" s="228">
        <f>'Mau so 03-Quy1'!G53</f>
        <v>2114</v>
      </c>
      <c r="H53" s="229">
        <v>1426.3969999999999</v>
      </c>
      <c r="I53" s="95">
        <f>H53/G53*100</f>
        <v>67.473841059602648</v>
      </c>
      <c r="J53" s="96">
        <f>E53-I53</f>
        <v>-19.394275226662579</v>
      </c>
      <c r="K53" s="98"/>
      <c r="L53" s="98"/>
      <c r="M53" s="98"/>
      <c r="N53" s="98"/>
    </row>
    <row r="54" spans="1:14" s="64" customFormat="1" ht="21.95" customHeight="1" x14ac:dyDescent="0.25">
      <c r="A54" s="5">
        <v>2</v>
      </c>
      <c r="B54" s="6" t="s">
        <v>23</v>
      </c>
      <c r="C54" s="103"/>
      <c r="D54" s="110"/>
      <c r="E54" s="47"/>
      <c r="F54" s="47"/>
      <c r="G54" s="206"/>
      <c r="H54" s="215"/>
      <c r="I54" s="63"/>
    </row>
    <row r="55" spans="1:14" s="92" customFormat="1" ht="21.95" customHeight="1" x14ac:dyDescent="0.25">
      <c r="A55" s="52">
        <v>3</v>
      </c>
      <c r="B55" s="53" t="s">
        <v>24</v>
      </c>
      <c r="C55" s="54">
        <f>C56</f>
        <v>40097</v>
      </c>
      <c r="D55" s="54">
        <f t="shared" ref="D55:H55" si="21">D56</f>
        <v>9550.81</v>
      </c>
      <c r="E55" s="55"/>
      <c r="F55" s="55"/>
      <c r="G55" s="230">
        <f>G56</f>
        <v>31354</v>
      </c>
      <c r="H55" s="231">
        <f t="shared" si="21"/>
        <v>9322.8960000000006</v>
      </c>
      <c r="I55" s="95"/>
    </row>
    <row r="56" spans="1:14" s="97" customFormat="1" ht="19.5" customHeight="1" x14ac:dyDescent="0.25">
      <c r="A56" s="56"/>
      <c r="B56" s="57" t="s">
        <v>13</v>
      </c>
      <c r="C56" s="108">
        <f>'Mau so 03-Quy1'!C56</f>
        <v>40097</v>
      </c>
      <c r="D56" s="109">
        <v>9550.81</v>
      </c>
      <c r="E56" s="93">
        <f>(D56/C56)*100</f>
        <v>23.819263286530163</v>
      </c>
      <c r="F56" s="94" t="s">
        <v>173</v>
      </c>
      <c r="G56" s="228">
        <f>'Mau so 03-Quy1'!G56</f>
        <v>31354</v>
      </c>
      <c r="H56" s="232">
        <v>9322.8960000000006</v>
      </c>
      <c r="I56" s="95">
        <f>H56/G56*100</f>
        <v>29.734311411622123</v>
      </c>
      <c r="J56" s="96">
        <f>E56-I56</f>
        <v>-5.9150481250919604</v>
      </c>
    </row>
    <row r="57" spans="1:14" ht="6.75" customHeight="1" x14ac:dyDescent="0.25">
      <c r="I57" s="24"/>
    </row>
    <row r="58" spans="1:14" ht="20.100000000000001" customHeight="1" x14ac:dyDescent="0.25">
      <c r="C58" s="254" t="s">
        <v>146</v>
      </c>
      <c r="D58" s="254"/>
      <c r="E58" s="254"/>
      <c r="F58" s="254"/>
      <c r="I58" s="24"/>
    </row>
    <row r="59" spans="1:14" ht="20.100000000000001" customHeight="1" x14ac:dyDescent="0.25">
      <c r="C59" s="236" t="s">
        <v>68</v>
      </c>
      <c r="D59" s="236"/>
      <c r="E59" s="236"/>
      <c r="F59" s="236"/>
      <c r="I59" s="24"/>
    </row>
    <row r="60" spans="1:14" ht="20.100000000000001" customHeight="1" x14ac:dyDescent="0.25">
      <c r="I60" s="24"/>
    </row>
    <row r="61" spans="1:14" ht="20.100000000000001" customHeight="1" x14ac:dyDescent="0.25">
      <c r="I61" s="24"/>
    </row>
    <row r="62" spans="1:14" ht="20.100000000000001" customHeight="1" x14ac:dyDescent="0.25">
      <c r="I62" s="24"/>
    </row>
    <row r="63" spans="1:14" ht="20.100000000000001" customHeight="1" x14ac:dyDescent="0.25">
      <c r="I63" s="24"/>
    </row>
    <row r="64" spans="1:14" ht="20.100000000000001" customHeight="1" x14ac:dyDescent="0.25">
      <c r="I64" s="24"/>
    </row>
    <row r="65" spans="3:9" ht="20.100000000000001" customHeight="1" x14ac:dyDescent="0.25">
      <c r="C65" s="236" t="s">
        <v>78</v>
      </c>
      <c r="D65" s="236"/>
      <c r="E65" s="236"/>
      <c r="F65" s="236"/>
      <c r="I65" s="24"/>
    </row>
    <row r="90" spans="1:9" x14ac:dyDescent="0.25">
      <c r="A90" s="5"/>
      <c r="B90" s="9" t="s">
        <v>49</v>
      </c>
      <c r="C90" s="7"/>
      <c r="D90" s="25"/>
      <c r="E90" s="31"/>
      <c r="F90" s="33"/>
      <c r="G90" s="199">
        <v>5</v>
      </c>
      <c r="H90" s="233"/>
      <c r="I90" s="28">
        <f>(H90/G90)*100</f>
        <v>0</v>
      </c>
    </row>
    <row r="92" spans="1:9" x14ac:dyDescent="0.25">
      <c r="A92" s="5"/>
      <c r="B92" s="6" t="s">
        <v>48</v>
      </c>
      <c r="C92" s="10"/>
      <c r="D92" s="25"/>
      <c r="E92" s="26"/>
      <c r="F92" s="33"/>
      <c r="G92" s="199">
        <v>331.8</v>
      </c>
      <c r="H92" s="200">
        <v>37.729999999999997</v>
      </c>
      <c r="I92" s="28">
        <f>(H92/G92)*100</f>
        <v>11.371308016877636</v>
      </c>
    </row>
  </sheetData>
  <mergeCells count="10">
    <mergeCell ref="C65:F65"/>
    <mergeCell ref="C58:F58"/>
    <mergeCell ref="C59:F59"/>
    <mergeCell ref="A9:F9"/>
    <mergeCell ref="A1:F1"/>
    <mergeCell ref="C3:F3"/>
    <mergeCell ref="A5:F5"/>
    <mergeCell ref="A6:F6"/>
    <mergeCell ref="A7:F7"/>
    <mergeCell ref="A8:F8"/>
  </mergeCells>
  <pageMargins left="0.31496062992125984" right="0.19685039370078741" top="0.74803149606299213" bottom="0.669291338582677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4"/>
  <sheetViews>
    <sheetView topLeftCell="A10" workbookViewId="0">
      <selection activeCell="G10" sqref="G1:H1048576"/>
    </sheetView>
  </sheetViews>
  <sheetFormatPr defaultColWidth="9.140625" defaultRowHeight="16.5" x14ac:dyDescent="0.25"/>
  <cols>
    <col min="1" max="1" width="5.42578125" style="24" customWidth="1"/>
    <col min="2" max="2" width="39.7109375" style="24" customWidth="1"/>
    <col min="3" max="3" width="13.140625" style="24" customWidth="1"/>
    <col min="4" max="4" width="12.7109375" style="24" customWidth="1"/>
    <col min="5" max="5" width="11.85546875" style="27" customWidth="1"/>
    <col min="6" max="6" width="13.7109375" style="32" customWidth="1"/>
    <col min="7" max="7" width="15" style="197" customWidth="1"/>
    <col min="8" max="8" width="13.42578125" style="198" customWidth="1"/>
    <col min="9" max="9" width="15.140625" style="28" customWidth="1"/>
    <col min="10" max="10" width="13.7109375" style="24" customWidth="1"/>
    <col min="11" max="16384" width="9.140625" style="24"/>
  </cols>
  <sheetData>
    <row r="1" spans="1:10" ht="24" customHeight="1" x14ac:dyDescent="0.25">
      <c r="A1" s="253" t="s">
        <v>69</v>
      </c>
      <c r="B1" s="253"/>
      <c r="C1" s="253"/>
      <c r="D1" s="253"/>
      <c r="E1" s="253"/>
      <c r="F1" s="253"/>
    </row>
    <row r="2" spans="1:10" ht="24" customHeight="1" x14ac:dyDescent="0.25">
      <c r="A2" s="23" t="s">
        <v>70</v>
      </c>
      <c r="C2" s="113" t="s">
        <v>71</v>
      </c>
      <c r="D2" s="113"/>
      <c r="E2" s="113"/>
      <c r="F2" s="113"/>
    </row>
    <row r="3" spans="1:10" ht="24" customHeight="1" x14ac:dyDescent="0.25">
      <c r="A3" s="23" t="s">
        <v>46</v>
      </c>
      <c r="C3" s="251" t="s">
        <v>72</v>
      </c>
      <c r="D3" s="251"/>
      <c r="E3" s="251"/>
      <c r="F3" s="251"/>
    </row>
    <row r="4" spans="1:10" ht="9" customHeight="1" x14ac:dyDescent="0.25"/>
    <row r="5" spans="1:10" ht="20.100000000000001" customHeight="1" x14ac:dyDescent="0.25">
      <c r="A5" s="255" t="s">
        <v>73</v>
      </c>
      <c r="B5" s="255"/>
      <c r="C5" s="255"/>
      <c r="D5" s="255"/>
      <c r="E5" s="255"/>
      <c r="F5" s="255"/>
    </row>
    <row r="6" spans="1:10" ht="20.100000000000001" customHeight="1" x14ac:dyDescent="0.3">
      <c r="A6" s="259" t="s">
        <v>144</v>
      </c>
      <c r="B6" s="256"/>
      <c r="C6" s="256"/>
      <c r="D6" s="256"/>
      <c r="E6" s="256"/>
      <c r="F6" s="256"/>
    </row>
    <row r="7" spans="1:10" ht="30" customHeight="1" x14ac:dyDescent="0.25">
      <c r="A7" s="257" t="s">
        <v>42</v>
      </c>
      <c r="B7" s="257"/>
      <c r="C7" s="257"/>
      <c r="D7" s="257"/>
      <c r="E7" s="257"/>
      <c r="F7" s="257"/>
    </row>
    <row r="8" spans="1:10" ht="46.5" customHeight="1" x14ac:dyDescent="0.25">
      <c r="A8" s="252" t="s">
        <v>76</v>
      </c>
      <c r="B8" s="252"/>
      <c r="C8" s="252"/>
      <c r="D8" s="252"/>
      <c r="E8" s="252"/>
      <c r="F8" s="252"/>
    </row>
    <row r="9" spans="1:10" ht="81.75" customHeight="1" x14ac:dyDescent="0.25">
      <c r="A9" s="252" t="s">
        <v>77</v>
      </c>
      <c r="B9" s="252"/>
      <c r="C9" s="252"/>
      <c r="D9" s="252"/>
      <c r="E9" s="252"/>
      <c r="F9" s="252"/>
    </row>
    <row r="10" spans="1:10" x14ac:dyDescent="0.25">
      <c r="E10" s="29" t="s">
        <v>43</v>
      </c>
    </row>
    <row r="11" spans="1:10" ht="115.5" x14ac:dyDescent="0.25">
      <c r="A11" s="112" t="s">
        <v>38</v>
      </c>
      <c r="B11" s="112" t="s">
        <v>39</v>
      </c>
      <c r="C11" s="112" t="s">
        <v>44</v>
      </c>
      <c r="D11" s="112" t="s">
        <v>148</v>
      </c>
      <c r="E11" s="30" t="s">
        <v>74</v>
      </c>
      <c r="F11" s="30" t="s">
        <v>149</v>
      </c>
      <c r="G11" s="199" t="s">
        <v>142</v>
      </c>
      <c r="H11" s="200" t="s">
        <v>141</v>
      </c>
    </row>
    <row r="12" spans="1:10" s="64" customFormat="1" ht="31.5" x14ac:dyDescent="0.25">
      <c r="A12" s="13" t="s">
        <v>0</v>
      </c>
      <c r="B12" s="14" t="s">
        <v>1</v>
      </c>
      <c r="C12" s="61">
        <f>C13</f>
        <v>10988</v>
      </c>
      <c r="D12" s="61">
        <f t="shared" ref="D12:H12" si="0">D13</f>
        <v>21052.27</v>
      </c>
      <c r="E12" s="60">
        <f>D12/C12*100</f>
        <v>191.59328358208955</v>
      </c>
      <c r="F12" s="111" t="s">
        <v>66</v>
      </c>
      <c r="G12" s="201">
        <f t="shared" si="0"/>
        <v>7216</v>
      </c>
      <c r="H12" s="202">
        <f t="shared" si="0"/>
        <v>8483.1190000000006</v>
      </c>
      <c r="I12" s="63">
        <f>H12/G12*100</f>
        <v>117.55985310421286</v>
      </c>
      <c r="J12" s="74">
        <f>E12-I12</f>
        <v>74.033430477876692</v>
      </c>
    </row>
    <row r="13" spans="1:10" s="64" customFormat="1" x14ac:dyDescent="0.25">
      <c r="A13" s="19">
        <v>1</v>
      </c>
      <c r="B13" s="20" t="s">
        <v>2</v>
      </c>
      <c r="C13" s="49">
        <f>C14+C20</f>
        <v>10988</v>
      </c>
      <c r="D13" s="49">
        <f>D14+D20</f>
        <v>21052.27</v>
      </c>
      <c r="E13" s="47"/>
      <c r="F13" s="47"/>
      <c r="G13" s="203">
        <f>G14+G20</f>
        <v>7216</v>
      </c>
      <c r="H13" s="203">
        <f>H14+H20</f>
        <v>8483.1190000000006</v>
      </c>
      <c r="I13" s="63"/>
    </row>
    <row r="14" spans="1:10" s="66" customFormat="1" ht="17.25" x14ac:dyDescent="0.25">
      <c r="A14" s="19" t="s">
        <v>3</v>
      </c>
      <c r="B14" s="20" t="s">
        <v>4</v>
      </c>
      <c r="C14" s="49">
        <f>SUM(C15:C18)</f>
        <v>4883.8999999999996</v>
      </c>
      <c r="D14" s="102">
        <f>SUM(D15:D18)</f>
        <v>5497.4299999999994</v>
      </c>
      <c r="E14" s="48"/>
      <c r="F14" s="48"/>
      <c r="G14" s="204">
        <f>SUM(G15:G19)</f>
        <v>3692</v>
      </c>
      <c r="H14" s="235">
        <f>SUM(H15:H19)</f>
        <v>2115.9050000000002</v>
      </c>
      <c r="I14" s="65">
        <f>D14+D20</f>
        <v>21052.27</v>
      </c>
    </row>
    <row r="15" spans="1:10" s="64" customFormat="1" ht="30" x14ac:dyDescent="0.25">
      <c r="A15" s="5"/>
      <c r="B15" s="9" t="s">
        <v>30</v>
      </c>
      <c r="C15" s="103">
        <f>'Mau so 03-Quy1'!C15</f>
        <v>4860</v>
      </c>
      <c r="D15" s="70">
        <v>5484.24</v>
      </c>
      <c r="E15" s="47">
        <f>D15/C15*100</f>
        <v>112.84444444444443</v>
      </c>
      <c r="F15" s="67" t="s">
        <v>174</v>
      </c>
      <c r="G15" s="206">
        <f>'Mau so 03-Quy1'!G15</f>
        <v>3645</v>
      </c>
      <c r="H15" s="219">
        <v>2101.7249999999999</v>
      </c>
      <c r="I15" s="63">
        <f>H15/G15*100</f>
        <v>57.660493827160487</v>
      </c>
      <c r="J15" s="68">
        <f>E15-I15</f>
        <v>55.183950617283948</v>
      </c>
    </row>
    <row r="16" spans="1:10" s="64" customFormat="1" ht="30" x14ac:dyDescent="0.25">
      <c r="A16" s="5"/>
      <c r="B16" s="9" t="s">
        <v>31</v>
      </c>
      <c r="C16" s="103">
        <f>'Mau so 03-Quy1'!C16</f>
        <v>7.7</v>
      </c>
      <c r="D16" s="70">
        <v>7.14</v>
      </c>
      <c r="E16" s="47">
        <f t="shared" ref="E16:E17" si="1">D16/C16*100</f>
        <v>92.72727272727272</v>
      </c>
      <c r="F16" s="67" t="s">
        <v>175</v>
      </c>
      <c r="G16" s="206">
        <f>'Mau so 03-Quy1'!G16</f>
        <v>14</v>
      </c>
      <c r="H16" s="219">
        <v>5.63</v>
      </c>
      <c r="I16" s="63">
        <f t="shared" ref="I16:I18" si="2">H16/G16*100</f>
        <v>40.214285714285715</v>
      </c>
      <c r="J16" s="68">
        <f t="shared" ref="J16:J18" si="3">E16-I16</f>
        <v>52.512987012987004</v>
      </c>
    </row>
    <row r="17" spans="1:12" s="64" customFormat="1" ht="30" x14ac:dyDescent="0.25">
      <c r="A17" s="5"/>
      <c r="B17" s="9" t="s">
        <v>32</v>
      </c>
      <c r="C17" s="103">
        <f>'Mau so 03-Quy1'!C17</f>
        <v>12.2</v>
      </c>
      <c r="D17" s="70">
        <v>3.4</v>
      </c>
      <c r="E17" s="47">
        <f t="shared" si="1"/>
        <v>27.868852459016395</v>
      </c>
      <c r="F17" s="67" t="s">
        <v>176</v>
      </c>
      <c r="G17" s="206">
        <f>'Mau so 03-Quy1'!G17</f>
        <v>19</v>
      </c>
      <c r="H17" s="219">
        <v>5.75</v>
      </c>
      <c r="I17" s="63">
        <f t="shared" si="2"/>
        <v>30.263157894736842</v>
      </c>
      <c r="J17" s="68">
        <f t="shared" si="3"/>
        <v>-2.3943054357204474</v>
      </c>
    </row>
    <row r="18" spans="1:12" s="64" customFormat="1" ht="30" x14ac:dyDescent="0.25">
      <c r="A18" s="5"/>
      <c r="B18" s="9" t="s">
        <v>61</v>
      </c>
      <c r="C18" s="103">
        <f>'Mau so 03-Quy1'!C18</f>
        <v>4</v>
      </c>
      <c r="D18" s="70">
        <v>2.65</v>
      </c>
      <c r="E18" s="47"/>
      <c r="F18" s="67">
        <v>0</v>
      </c>
      <c r="G18" s="206">
        <f>'Mau so 03-Quy1'!G18</f>
        <v>2</v>
      </c>
      <c r="H18" s="215"/>
      <c r="I18" s="63">
        <f t="shared" si="2"/>
        <v>0</v>
      </c>
      <c r="J18" s="68">
        <f t="shared" si="3"/>
        <v>0</v>
      </c>
    </row>
    <row r="19" spans="1:12" s="64" customFormat="1" ht="30" x14ac:dyDescent="0.25">
      <c r="A19" s="5"/>
      <c r="B19" s="9" t="s">
        <v>33</v>
      </c>
      <c r="C19" s="103">
        <f>'Mau so 03-Quy1'!C19</f>
        <v>0</v>
      </c>
      <c r="D19" s="70"/>
      <c r="E19" s="47"/>
      <c r="F19" s="47"/>
      <c r="G19" s="206">
        <f>'Mau so 03-Quy1'!G19</f>
        <v>12</v>
      </c>
      <c r="H19" s="215">
        <v>2.8</v>
      </c>
      <c r="I19" s="63"/>
    </row>
    <row r="20" spans="1:12" s="66" customFormat="1" ht="17.25" x14ac:dyDescent="0.25">
      <c r="A20" s="19" t="s">
        <v>5</v>
      </c>
      <c r="B20" s="20" t="s">
        <v>6</v>
      </c>
      <c r="C20" s="49">
        <f>SUM(C21:C24)</f>
        <v>6104.1</v>
      </c>
      <c r="D20" s="69">
        <f>SUM(D21:D24)</f>
        <v>15554.84</v>
      </c>
      <c r="E20" s="48"/>
      <c r="F20" s="62"/>
      <c r="G20" s="209">
        <f t="shared" ref="G20" si="4">SUM(G21:G24)</f>
        <v>3524</v>
      </c>
      <c r="H20" s="209">
        <f>SUM(H21:H24)</f>
        <v>6367.2139999999999</v>
      </c>
      <c r="I20" s="65">
        <f>H20+H14</f>
        <v>8483.1190000000006</v>
      </c>
    </row>
    <row r="21" spans="1:12" s="64" customFormat="1" ht="30" x14ac:dyDescent="0.25">
      <c r="A21" s="5"/>
      <c r="B21" s="9" t="s">
        <v>34</v>
      </c>
      <c r="C21" s="103">
        <f>'Mau so 03-Quy1'!C21</f>
        <v>630</v>
      </c>
      <c r="D21" s="70">
        <v>1332.44</v>
      </c>
      <c r="E21" s="47">
        <f t="shared" ref="E21:E23" si="5">D21/C21*100</f>
        <v>211.49841269841269</v>
      </c>
      <c r="F21" s="67" t="s">
        <v>177</v>
      </c>
      <c r="G21" s="206">
        <f>'Mau so 03-Quy1'!G21</f>
        <v>990</v>
      </c>
      <c r="H21" s="215">
        <v>417.565</v>
      </c>
      <c r="I21" s="63">
        <f t="shared" ref="I21:I23" si="6">H21/G21*100</f>
        <v>42.178282828282825</v>
      </c>
      <c r="J21" s="68">
        <f t="shared" ref="J21:J23" si="7">E21-I21</f>
        <v>169.32012987012988</v>
      </c>
    </row>
    <row r="22" spans="1:12" s="64" customFormat="1" x14ac:dyDescent="0.25">
      <c r="A22" s="5"/>
      <c r="B22" s="9" t="s">
        <v>35</v>
      </c>
      <c r="C22" s="103">
        <f>'Mau so 03-Quy1'!C22</f>
        <v>5400</v>
      </c>
      <c r="D22" s="71">
        <v>14222.4</v>
      </c>
      <c r="E22" s="47">
        <f t="shared" si="5"/>
        <v>263.37777777777774</v>
      </c>
      <c r="F22" s="67" t="s">
        <v>178</v>
      </c>
      <c r="G22" s="206">
        <f>'Mau so 03-Quy1'!G22</f>
        <v>2475</v>
      </c>
      <c r="H22" s="219">
        <v>5812.56</v>
      </c>
      <c r="I22" s="63">
        <f t="shared" si="6"/>
        <v>234.85090909090908</v>
      </c>
      <c r="J22" s="68">
        <f t="shared" si="7"/>
        <v>28.526868686868653</v>
      </c>
    </row>
    <row r="23" spans="1:12" s="64" customFormat="1" ht="30" x14ac:dyDescent="0.25">
      <c r="A23" s="5"/>
      <c r="B23" s="9" t="s">
        <v>36</v>
      </c>
      <c r="C23" s="103">
        <f>'Mau so 03-Quy1'!C23</f>
        <v>72.099999999999994</v>
      </c>
      <c r="D23" s="70"/>
      <c r="E23" s="47">
        <f t="shared" si="5"/>
        <v>0</v>
      </c>
      <c r="F23" s="67" t="s">
        <v>168</v>
      </c>
      <c r="G23" s="206">
        <f>'Mau so 03-Quy1'!G23</f>
        <v>37</v>
      </c>
      <c r="H23" s="215">
        <v>124.989</v>
      </c>
      <c r="I23" s="63">
        <f t="shared" si="6"/>
        <v>337.80810810810812</v>
      </c>
      <c r="J23" s="68">
        <f t="shared" si="7"/>
        <v>-337.80810810810812</v>
      </c>
    </row>
    <row r="24" spans="1:12" s="64" customFormat="1" ht="30" x14ac:dyDescent="0.25">
      <c r="A24" s="5"/>
      <c r="B24" s="9" t="s">
        <v>37</v>
      </c>
      <c r="C24" s="103">
        <f>'Mau so 03-Quy1'!C24</f>
        <v>2</v>
      </c>
      <c r="D24" s="70"/>
      <c r="E24" s="47">
        <f>D24/C24*100</f>
        <v>0</v>
      </c>
      <c r="F24" s="67" t="s">
        <v>179</v>
      </c>
      <c r="G24" s="206">
        <f>'Mau so 03-Quy1'!G24</f>
        <v>22</v>
      </c>
      <c r="H24" s="215">
        <v>12.1</v>
      </c>
      <c r="I24" s="63">
        <f>H24/G24*100</f>
        <v>54.999999999999993</v>
      </c>
      <c r="J24" s="68">
        <f>E24-I24</f>
        <v>-54.999999999999993</v>
      </c>
    </row>
    <row r="25" spans="1:12" s="78" customFormat="1" x14ac:dyDescent="0.25">
      <c r="A25" s="44">
        <v>2</v>
      </c>
      <c r="B25" s="45" t="s">
        <v>7</v>
      </c>
      <c r="C25" s="104">
        <f>C26</f>
        <v>5970.6900000000005</v>
      </c>
      <c r="D25" s="99">
        <f>D26</f>
        <v>6334.8829999999998</v>
      </c>
      <c r="E25" s="82"/>
      <c r="F25" s="82"/>
      <c r="G25" s="211"/>
      <c r="H25" s="222"/>
      <c r="I25" s="77"/>
    </row>
    <row r="26" spans="1:12" s="80" customFormat="1" ht="17.25" x14ac:dyDescent="0.25">
      <c r="A26" s="44" t="s">
        <v>8</v>
      </c>
      <c r="B26" s="45" t="s">
        <v>9</v>
      </c>
      <c r="C26" s="104">
        <f>C27</f>
        <v>5970.6900000000005</v>
      </c>
      <c r="D26" s="100">
        <f>D27</f>
        <v>6334.8829999999998</v>
      </c>
      <c r="E26" s="101"/>
      <c r="F26" s="101"/>
      <c r="G26" s="213"/>
      <c r="H26" s="234"/>
      <c r="I26" s="79"/>
    </row>
    <row r="27" spans="1:12" s="64" customFormat="1" x14ac:dyDescent="0.25">
      <c r="A27" s="5" t="s">
        <v>10</v>
      </c>
      <c r="B27" s="6" t="s">
        <v>11</v>
      </c>
      <c r="C27" s="103">
        <f>C44</f>
        <v>5970.6900000000005</v>
      </c>
      <c r="D27" s="70">
        <f>888.608+1655.136+3791.139</f>
        <v>6334.8829999999998</v>
      </c>
      <c r="E27" s="47">
        <f>D27/C27*100</f>
        <v>106.09968027145939</v>
      </c>
      <c r="F27" s="67" t="s">
        <v>180</v>
      </c>
      <c r="G27" s="214">
        <f>'Mau so 03-Quy1'!G27</f>
        <v>3320.1</v>
      </c>
      <c r="H27" s="72">
        <f>716.1+874.906+1202.303</f>
        <v>2793.3090000000002</v>
      </c>
      <c r="I27" s="73">
        <f>H27/G27*100</f>
        <v>84.133279118098855</v>
      </c>
      <c r="J27" s="74">
        <f>E27-I27</f>
        <v>21.966401153360536</v>
      </c>
      <c r="L27" s="75"/>
    </row>
    <row r="28" spans="1:12" s="64" customFormat="1" x14ac:dyDescent="0.25">
      <c r="A28" s="5" t="s">
        <v>12</v>
      </c>
      <c r="B28" s="6" t="s">
        <v>13</v>
      </c>
      <c r="C28" s="103"/>
      <c r="D28" s="70"/>
      <c r="E28" s="47"/>
      <c r="F28" s="47"/>
      <c r="G28" s="206"/>
      <c r="H28" s="215"/>
      <c r="I28" s="63"/>
    </row>
    <row r="29" spans="1:12" s="64" customFormat="1" x14ac:dyDescent="0.25">
      <c r="A29" s="5" t="s">
        <v>14</v>
      </c>
      <c r="B29" s="6" t="s">
        <v>15</v>
      </c>
      <c r="C29" s="103"/>
      <c r="D29" s="70"/>
      <c r="E29" s="47"/>
      <c r="F29" s="47"/>
      <c r="G29" s="206"/>
      <c r="H29" s="215"/>
      <c r="I29" s="63"/>
    </row>
    <row r="30" spans="1:12" s="64" customFormat="1" x14ac:dyDescent="0.25">
      <c r="A30" s="5" t="s">
        <v>10</v>
      </c>
      <c r="B30" s="6" t="s">
        <v>16</v>
      </c>
      <c r="C30" s="103"/>
      <c r="D30" s="70"/>
      <c r="E30" s="47"/>
      <c r="F30" s="47"/>
      <c r="G30" s="206"/>
      <c r="H30" s="215"/>
      <c r="I30" s="63"/>
    </row>
    <row r="31" spans="1:12" s="64" customFormat="1" x14ac:dyDescent="0.25">
      <c r="A31" s="5" t="s">
        <v>12</v>
      </c>
      <c r="B31" s="6" t="s">
        <v>17</v>
      </c>
      <c r="C31" s="103"/>
      <c r="D31" s="70"/>
      <c r="E31" s="47"/>
      <c r="F31" s="47"/>
      <c r="G31" s="206"/>
      <c r="H31" s="215"/>
      <c r="I31" s="63"/>
    </row>
    <row r="32" spans="1:12" s="78" customFormat="1" x14ac:dyDescent="0.25">
      <c r="A32" s="44">
        <v>3</v>
      </c>
      <c r="B32" s="45" t="s">
        <v>18</v>
      </c>
      <c r="C32" s="49">
        <f>C33+C39</f>
        <v>5017.3099999999995</v>
      </c>
      <c r="D32" s="49">
        <f>D33+D39</f>
        <v>5761.268</v>
      </c>
      <c r="E32" s="76"/>
      <c r="F32" s="76"/>
      <c r="G32" s="216"/>
      <c r="H32" s="217">
        <f>H33+H39</f>
        <v>2210.6269000000002</v>
      </c>
      <c r="I32" s="77"/>
    </row>
    <row r="33" spans="1:10" s="80" customFormat="1" ht="17.25" x14ac:dyDescent="0.25">
      <c r="A33" s="44" t="s">
        <v>19</v>
      </c>
      <c r="B33" s="45" t="s">
        <v>4</v>
      </c>
      <c r="C33" s="49">
        <f>SUM(C34:C37)</f>
        <v>4883.8999999999996</v>
      </c>
      <c r="D33" s="49">
        <f>SUM(D34:D37)</f>
        <v>5494.78</v>
      </c>
      <c r="E33" s="46"/>
      <c r="F33" s="46"/>
      <c r="G33" s="218">
        <f t="shared" ref="G33" si="8">SUM(G34:G37)</f>
        <v>3680</v>
      </c>
      <c r="H33" s="218">
        <f>SUM(H34:H38)</f>
        <v>2113.4050000000002</v>
      </c>
      <c r="I33" s="79"/>
    </row>
    <row r="34" spans="1:10" s="64" customFormat="1" ht="30" x14ac:dyDescent="0.25">
      <c r="A34" s="5"/>
      <c r="B34" s="9" t="s">
        <v>30</v>
      </c>
      <c r="C34" s="103">
        <f t="shared" ref="C34:D36" si="9">C15</f>
        <v>4860</v>
      </c>
      <c r="D34" s="70">
        <f t="shared" si="9"/>
        <v>5484.24</v>
      </c>
      <c r="E34" s="47">
        <f>D34/C34*100</f>
        <v>112.84444444444443</v>
      </c>
      <c r="F34" s="67" t="s">
        <v>174</v>
      </c>
      <c r="G34" s="206">
        <f>G15</f>
        <v>3645</v>
      </c>
      <c r="H34" s="219">
        <f>H15</f>
        <v>2101.7249999999999</v>
      </c>
      <c r="I34" s="63">
        <f>H34/G34*100</f>
        <v>57.660493827160487</v>
      </c>
      <c r="J34" s="68">
        <f>E34-I34</f>
        <v>55.183950617283948</v>
      </c>
    </row>
    <row r="35" spans="1:10" s="64" customFormat="1" ht="36" customHeight="1" x14ac:dyDescent="0.25">
      <c r="A35" s="5"/>
      <c r="B35" s="9" t="s">
        <v>31</v>
      </c>
      <c r="C35" s="103">
        <f t="shared" si="9"/>
        <v>7.7</v>
      </c>
      <c r="D35" s="70">
        <f t="shared" si="9"/>
        <v>7.14</v>
      </c>
      <c r="E35" s="47">
        <f t="shared" ref="E35:E37" si="10">D35/C35*100</f>
        <v>92.72727272727272</v>
      </c>
      <c r="F35" s="67" t="s">
        <v>175</v>
      </c>
      <c r="G35" s="206">
        <f t="shared" ref="G35:H38" si="11">G16</f>
        <v>14</v>
      </c>
      <c r="H35" s="219">
        <f t="shared" si="11"/>
        <v>5.63</v>
      </c>
      <c r="I35" s="63">
        <f t="shared" ref="I35:I37" si="12">H35/G35*100</f>
        <v>40.214285714285715</v>
      </c>
      <c r="J35" s="68">
        <f t="shared" ref="J35:J38" si="13">E35-I35</f>
        <v>52.512987012987004</v>
      </c>
    </row>
    <row r="36" spans="1:10" s="64" customFormat="1" ht="36.75" customHeight="1" x14ac:dyDescent="0.25">
      <c r="A36" s="5"/>
      <c r="B36" s="9" t="s">
        <v>32</v>
      </c>
      <c r="C36" s="103">
        <f t="shared" si="9"/>
        <v>12.2</v>
      </c>
      <c r="D36" s="70">
        <f t="shared" si="9"/>
        <v>3.4</v>
      </c>
      <c r="E36" s="47">
        <f t="shared" si="10"/>
        <v>27.868852459016395</v>
      </c>
      <c r="F36" s="67" t="s">
        <v>176</v>
      </c>
      <c r="G36" s="206">
        <f t="shared" si="11"/>
        <v>19</v>
      </c>
      <c r="H36" s="219">
        <f t="shared" si="11"/>
        <v>5.75</v>
      </c>
      <c r="I36" s="63">
        <f t="shared" si="12"/>
        <v>30.263157894736842</v>
      </c>
      <c r="J36" s="68">
        <f t="shared" si="13"/>
        <v>-2.3943054357204474</v>
      </c>
    </row>
    <row r="37" spans="1:10" s="64" customFormat="1" ht="36" customHeight="1" x14ac:dyDescent="0.25">
      <c r="A37" s="5"/>
      <c r="B37" s="9" t="s">
        <v>33</v>
      </c>
      <c r="C37" s="103">
        <f>C18</f>
        <v>4</v>
      </c>
      <c r="D37" s="70"/>
      <c r="E37" s="47">
        <f t="shared" si="10"/>
        <v>0</v>
      </c>
      <c r="F37" s="67">
        <v>0</v>
      </c>
      <c r="G37" s="206">
        <f t="shared" si="11"/>
        <v>2</v>
      </c>
      <c r="H37" s="219">
        <f t="shared" si="11"/>
        <v>0</v>
      </c>
      <c r="I37" s="63">
        <f t="shared" si="12"/>
        <v>0</v>
      </c>
      <c r="J37" s="68">
        <f t="shared" si="13"/>
        <v>0</v>
      </c>
    </row>
    <row r="38" spans="1:10" s="64" customFormat="1" ht="33.75" customHeight="1" x14ac:dyDescent="0.25">
      <c r="A38" s="5"/>
      <c r="B38" s="9" t="s">
        <v>61</v>
      </c>
      <c r="C38" s="103"/>
      <c r="D38" s="70"/>
      <c r="E38" s="47"/>
      <c r="F38" s="47">
        <v>0</v>
      </c>
      <c r="G38" s="206">
        <f t="shared" si="11"/>
        <v>12</v>
      </c>
      <c r="H38" s="219">
        <v>0.3</v>
      </c>
      <c r="I38" s="63"/>
      <c r="J38" s="68">
        <f t="shared" si="13"/>
        <v>0</v>
      </c>
    </row>
    <row r="39" spans="1:10" s="80" customFormat="1" ht="21.95" customHeight="1" x14ac:dyDescent="0.25">
      <c r="A39" s="44" t="s">
        <v>20</v>
      </c>
      <c r="B39" s="45" t="s">
        <v>6</v>
      </c>
      <c r="C39" s="49">
        <f>SUM(C40:C43)</f>
        <v>133.41</v>
      </c>
      <c r="D39" s="49">
        <f>SUM(D40:D43)</f>
        <v>266.488</v>
      </c>
      <c r="E39" s="46"/>
      <c r="F39" s="46"/>
      <c r="G39" s="218">
        <f t="shared" ref="G39:H39" si="14">SUM(G40:G43)</f>
        <v>201.89999999999998</v>
      </c>
      <c r="H39" s="220">
        <f t="shared" si="14"/>
        <v>97.221900000000005</v>
      </c>
      <c r="I39" s="79"/>
    </row>
    <row r="40" spans="1:10" s="64" customFormat="1" ht="33" customHeight="1" x14ac:dyDescent="0.25">
      <c r="A40" s="5"/>
      <c r="B40" s="9" t="s">
        <v>34</v>
      </c>
      <c r="C40" s="103">
        <f>C21*20%</f>
        <v>126</v>
      </c>
      <c r="D40" s="70">
        <f>D21*20%</f>
        <v>266.488</v>
      </c>
      <c r="E40" s="47">
        <f>D40/C40*100</f>
        <v>211.49841269841269</v>
      </c>
      <c r="F40" s="67" t="s">
        <v>177</v>
      </c>
      <c r="G40" s="206">
        <f>G21*20%</f>
        <v>198</v>
      </c>
      <c r="H40" s="215">
        <f>H21*20%</f>
        <v>83.513000000000005</v>
      </c>
      <c r="I40" s="63">
        <f>H40/G40*100</f>
        <v>42.178282828282832</v>
      </c>
      <c r="J40" s="68">
        <f>E40-I40</f>
        <v>169.32012987012985</v>
      </c>
    </row>
    <row r="41" spans="1:10" s="64" customFormat="1" ht="21.95" customHeight="1" x14ac:dyDescent="0.25">
      <c r="A41" s="5"/>
      <c r="B41" s="9" t="s">
        <v>35</v>
      </c>
      <c r="C41" s="103">
        <f>0</f>
        <v>0</v>
      </c>
      <c r="D41" s="70"/>
      <c r="E41" s="47"/>
      <c r="F41" s="47">
        <v>0</v>
      </c>
      <c r="G41" s="206"/>
      <c r="H41" s="215">
        <f>0</f>
        <v>0</v>
      </c>
      <c r="I41" s="63"/>
      <c r="J41" s="68">
        <f t="shared" ref="J41:J43" si="15">E41-I41</f>
        <v>0</v>
      </c>
    </row>
    <row r="42" spans="1:10" s="64" customFormat="1" ht="33" customHeight="1" x14ac:dyDescent="0.25">
      <c r="A42" s="5"/>
      <c r="B42" s="9" t="s">
        <v>36</v>
      </c>
      <c r="C42" s="103">
        <f>C23*10%</f>
        <v>7.21</v>
      </c>
      <c r="D42" s="70">
        <f>D23*10%</f>
        <v>0</v>
      </c>
      <c r="E42" s="47">
        <f t="shared" ref="E42:E43" si="16">D42/C42*100</f>
        <v>0</v>
      </c>
      <c r="F42" s="67" t="s">
        <v>168</v>
      </c>
      <c r="G42" s="206">
        <f>G23*10%</f>
        <v>3.7</v>
      </c>
      <c r="H42" s="215">
        <f>H23*10%</f>
        <v>12.498900000000001</v>
      </c>
      <c r="I42" s="63">
        <f t="shared" ref="I42:I43" si="17">H42/G42*100</f>
        <v>337.80810810810812</v>
      </c>
      <c r="J42" s="68">
        <f t="shared" si="15"/>
        <v>-337.80810810810812</v>
      </c>
    </row>
    <row r="43" spans="1:10" s="64" customFormat="1" ht="34.5" customHeight="1" x14ac:dyDescent="0.25">
      <c r="A43" s="5"/>
      <c r="B43" s="9" t="s">
        <v>37</v>
      </c>
      <c r="C43" s="103">
        <f>C24*10%</f>
        <v>0.2</v>
      </c>
      <c r="D43" s="70">
        <f>D24*10%</f>
        <v>0</v>
      </c>
      <c r="E43" s="47">
        <f t="shared" si="16"/>
        <v>0</v>
      </c>
      <c r="F43" s="67" t="s">
        <v>181</v>
      </c>
      <c r="G43" s="206">
        <f>G18*10%</f>
        <v>0.2</v>
      </c>
      <c r="H43" s="215">
        <f>H24*10%</f>
        <v>1.21</v>
      </c>
      <c r="I43" s="63">
        <f t="shared" si="17"/>
        <v>605</v>
      </c>
      <c r="J43" s="68">
        <f t="shared" si="15"/>
        <v>-605</v>
      </c>
    </row>
    <row r="44" spans="1:10" s="78" customFormat="1" ht="21.95" customHeight="1" x14ac:dyDescent="0.25">
      <c r="A44" s="50">
        <v>4</v>
      </c>
      <c r="B44" s="51" t="s">
        <v>62</v>
      </c>
      <c r="C44" s="81">
        <f>SUM(C46:C49)</f>
        <v>5970.6900000000005</v>
      </c>
      <c r="D44" s="81">
        <f>SUM(D46:D49)</f>
        <v>15288.351999999999</v>
      </c>
      <c r="E44" s="82"/>
      <c r="F44" s="82"/>
      <c r="G44" s="221">
        <f>SUM(G45:G49)</f>
        <v>3322.1000000000004</v>
      </c>
      <c r="H44" s="222">
        <f>SUM(H46:H49)</f>
        <v>6157.5020000000004</v>
      </c>
      <c r="I44" s="77"/>
    </row>
    <row r="45" spans="1:10" s="87" customFormat="1" ht="38.25" customHeight="1" x14ac:dyDescent="0.25">
      <c r="A45" s="58"/>
      <c r="B45" s="59" t="s">
        <v>33</v>
      </c>
      <c r="C45" s="83"/>
      <c r="D45" s="83"/>
      <c r="E45" s="84"/>
      <c r="F45" s="84"/>
      <c r="G45" s="223">
        <f>G18</f>
        <v>2</v>
      </c>
      <c r="H45" s="224"/>
      <c r="I45" s="85">
        <f>H45/G45*100</f>
        <v>0</v>
      </c>
      <c r="J45" s="86">
        <f>E45-I45</f>
        <v>0</v>
      </c>
    </row>
    <row r="46" spans="1:10" s="64" customFormat="1" ht="33" customHeight="1" x14ac:dyDescent="0.25">
      <c r="A46" s="5"/>
      <c r="B46" s="9" t="s">
        <v>34</v>
      </c>
      <c r="C46" s="103">
        <f>C21*80%</f>
        <v>504</v>
      </c>
      <c r="D46" s="70">
        <f>D21*80%</f>
        <v>1065.952</v>
      </c>
      <c r="E46" s="47">
        <f>D46/C46*100</f>
        <v>211.49841269841269</v>
      </c>
      <c r="F46" s="67" t="s">
        <v>177</v>
      </c>
      <c r="G46" s="203">
        <f>G21*80%</f>
        <v>792</v>
      </c>
      <c r="H46" s="215">
        <f>H21*80%</f>
        <v>334.05200000000002</v>
      </c>
      <c r="I46" s="85">
        <f t="shared" ref="I46:I49" si="18">H46/G46*100</f>
        <v>42.178282828282832</v>
      </c>
      <c r="J46" s="86">
        <f t="shared" ref="J46:J49" si="19">E46-I46</f>
        <v>169.32012987012985</v>
      </c>
    </row>
    <row r="47" spans="1:10" s="64" customFormat="1" ht="21.95" customHeight="1" x14ac:dyDescent="0.25">
      <c r="A47" s="5"/>
      <c r="B47" s="9" t="s">
        <v>35</v>
      </c>
      <c r="C47" s="103">
        <f>C22</f>
        <v>5400</v>
      </c>
      <c r="D47" s="70">
        <f>D22</f>
        <v>14222.4</v>
      </c>
      <c r="E47" s="47">
        <f t="shared" ref="E47:E49" si="20">D47/C47*100</f>
        <v>263.37777777777774</v>
      </c>
      <c r="F47" s="67" t="s">
        <v>178</v>
      </c>
      <c r="G47" s="203">
        <f>G22</f>
        <v>2475</v>
      </c>
      <c r="H47" s="219">
        <f>H22</f>
        <v>5812.56</v>
      </c>
      <c r="I47" s="85">
        <f t="shared" si="18"/>
        <v>234.85090909090908</v>
      </c>
      <c r="J47" s="86">
        <f t="shared" si="19"/>
        <v>28.526868686868653</v>
      </c>
    </row>
    <row r="48" spans="1:10" s="64" customFormat="1" ht="34.5" customHeight="1" x14ac:dyDescent="0.25">
      <c r="A48" s="5"/>
      <c r="B48" s="9" t="s">
        <v>36</v>
      </c>
      <c r="C48" s="103">
        <f>C23*90%</f>
        <v>64.89</v>
      </c>
      <c r="D48" s="70">
        <f>D23*90%</f>
        <v>0</v>
      </c>
      <c r="E48" s="47">
        <f t="shared" si="20"/>
        <v>0</v>
      </c>
      <c r="F48" s="67">
        <v>0</v>
      </c>
      <c r="G48" s="203">
        <f>G23*90%</f>
        <v>33.300000000000004</v>
      </c>
      <c r="H48" s="215"/>
      <c r="I48" s="85">
        <f t="shared" si="18"/>
        <v>0</v>
      </c>
      <c r="J48" s="86">
        <f t="shared" si="19"/>
        <v>0</v>
      </c>
    </row>
    <row r="49" spans="1:14" s="64" customFormat="1" ht="34.5" customHeight="1" x14ac:dyDescent="0.25">
      <c r="A49" s="5"/>
      <c r="B49" s="9" t="s">
        <v>37</v>
      </c>
      <c r="C49" s="103">
        <f>C24*90%</f>
        <v>1.8</v>
      </c>
      <c r="D49" s="70">
        <f>D24*90%</f>
        <v>0</v>
      </c>
      <c r="E49" s="47">
        <f t="shared" si="20"/>
        <v>0</v>
      </c>
      <c r="F49" s="67" t="s">
        <v>179</v>
      </c>
      <c r="G49" s="203">
        <f>G24*90%</f>
        <v>19.8</v>
      </c>
      <c r="H49" s="215">
        <f>H24*90%</f>
        <v>10.89</v>
      </c>
      <c r="I49" s="85">
        <f t="shared" si="18"/>
        <v>55.000000000000007</v>
      </c>
      <c r="J49" s="86">
        <f t="shared" si="19"/>
        <v>-55.000000000000007</v>
      </c>
    </row>
    <row r="50" spans="1:14" s="89" customFormat="1" ht="24" customHeight="1" x14ac:dyDescent="0.25">
      <c r="A50" s="16" t="s">
        <v>21</v>
      </c>
      <c r="B50" s="17" t="s">
        <v>22</v>
      </c>
      <c r="C50" s="105">
        <f>C51+C56</f>
        <v>46514.6</v>
      </c>
      <c r="D50" s="106">
        <f>D51+D56</f>
        <v>14259.302</v>
      </c>
      <c r="E50" s="76"/>
      <c r="F50" s="76"/>
      <c r="G50" s="216">
        <f>G51+G56</f>
        <v>37481.4</v>
      </c>
      <c r="H50" s="225">
        <f>H51+H56</f>
        <v>16876.786</v>
      </c>
      <c r="I50" s="88"/>
    </row>
    <row r="51" spans="1:14" s="92" customFormat="1" ht="24" customHeight="1" x14ac:dyDescent="0.25">
      <c r="A51" s="52">
        <v>1</v>
      </c>
      <c r="B51" s="53" t="s">
        <v>15</v>
      </c>
      <c r="C51" s="54">
        <f>SUM(C52:C53)</f>
        <v>6417.6</v>
      </c>
      <c r="D51" s="107">
        <f>SUM(D52:D53)</f>
        <v>1924.4270000000001</v>
      </c>
      <c r="E51" s="90"/>
      <c r="F51" s="90"/>
      <c r="G51" s="226">
        <f>SUM(G52:G55)</f>
        <v>6127.4</v>
      </c>
      <c r="H51" s="227">
        <f>SUM(H52:H55)</f>
        <v>4347.5480000000007</v>
      </c>
      <c r="I51" s="91"/>
    </row>
    <row r="52" spans="1:14" s="97" customFormat="1" ht="24" customHeight="1" x14ac:dyDescent="0.25">
      <c r="A52" s="56" t="s">
        <v>3</v>
      </c>
      <c r="B52" s="57" t="s">
        <v>16</v>
      </c>
      <c r="C52" s="108">
        <f>'Mau so 03-Quy1'!C52</f>
        <v>4298.6000000000004</v>
      </c>
      <c r="D52" s="109">
        <v>1087.6010000000001</v>
      </c>
      <c r="E52" s="93">
        <f>(D52/C52)*100</f>
        <v>25.301284139022005</v>
      </c>
      <c r="F52" s="94" t="s">
        <v>189</v>
      </c>
      <c r="G52" s="228">
        <f>'Mau so 03-Quy1'!G52</f>
        <v>4013.4</v>
      </c>
      <c r="H52" s="228">
        <v>2885.3310000000001</v>
      </c>
      <c r="I52" s="95">
        <f>H52/G52*100</f>
        <v>71.892435341605619</v>
      </c>
      <c r="J52" s="96">
        <f>E52-I52</f>
        <v>-46.591151202583617</v>
      </c>
    </row>
    <row r="53" spans="1:14" s="97" customFormat="1" ht="24" customHeight="1" x14ac:dyDescent="0.25">
      <c r="A53" s="56" t="s">
        <v>5</v>
      </c>
      <c r="B53" s="57" t="s">
        <v>17</v>
      </c>
      <c r="C53" s="108">
        <f>'Mau so 03-Quy1'!C53</f>
        <v>2119</v>
      </c>
      <c r="D53" s="109">
        <v>836.82600000000002</v>
      </c>
      <c r="E53" s="93">
        <f>(D53/C53)*100</f>
        <v>39.491552619159982</v>
      </c>
      <c r="F53" s="94" t="s">
        <v>190</v>
      </c>
      <c r="G53" s="228">
        <f>'Mau so 03-Quy1'!G53</f>
        <v>2114</v>
      </c>
      <c r="H53" s="228">
        <v>1462.2170000000001</v>
      </c>
      <c r="I53" s="95">
        <f>H53/G53*100</f>
        <v>69.168259224219497</v>
      </c>
      <c r="J53" s="96">
        <f>E53-I53</f>
        <v>-29.676706605059515</v>
      </c>
      <c r="K53" s="98"/>
      <c r="L53" s="98"/>
      <c r="M53" s="98"/>
      <c r="N53" s="98"/>
    </row>
    <row r="54" spans="1:14" s="97" customFormat="1" ht="24" customHeight="1" x14ac:dyDescent="0.25">
      <c r="A54" s="56">
        <v>1.3</v>
      </c>
      <c r="B54" s="57" t="s">
        <v>65</v>
      </c>
      <c r="C54" s="108"/>
      <c r="D54" s="109"/>
      <c r="E54" s="93"/>
      <c r="F54" s="94"/>
      <c r="G54" s="228"/>
      <c r="H54" s="229"/>
      <c r="I54" s="95"/>
      <c r="J54" s="96"/>
      <c r="K54" s="98"/>
      <c r="L54" s="98"/>
      <c r="M54" s="98"/>
      <c r="N54" s="98"/>
    </row>
    <row r="55" spans="1:14" s="64" customFormat="1" ht="24" customHeight="1" x14ac:dyDescent="0.25">
      <c r="A55" s="5">
        <v>2</v>
      </c>
      <c r="B55" s="6" t="s">
        <v>23</v>
      </c>
      <c r="C55" s="103"/>
      <c r="D55" s="110"/>
      <c r="E55" s="47"/>
      <c r="F55" s="47"/>
      <c r="G55" s="206"/>
      <c r="H55" s="215"/>
      <c r="I55" s="63"/>
    </row>
    <row r="56" spans="1:14" s="92" customFormat="1" ht="21.95" customHeight="1" x14ac:dyDescent="0.25">
      <c r="A56" s="52">
        <v>3</v>
      </c>
      <c r="B56" s="53" t="s">
        <v>24</v>
      </c>
      <c r="C56" s="54">
        <f>C57</f>
        <v>40097</v>
      </c>
      <c r="D56" s="54">
        <f t="shared" ref="D56:H56" si="21">D57</f>
        <v>12334.875</v>
      </c>
      <c r="E56" s="55"/>
      <c r="F56" s="55"/>
      <c r="G56" s="230">
        <f>G57</f>
        <v>31354</v>
      </c>
      <c r="H56" s="231">
        <f t="shared" si="21"/>
        <v>12529.237999999999</v>
      </c>
      <c r="I56" s="95"/>
    </row>
    <row r="57" spans="1:14" s="97" customFormat="1" ht="21.95" customHeight="1" x14ac:dyDescent="0.25">
      <c r="A57" s="56"/>
      <c r="B57" s="57" t="s">
        <v>13</v>
      </c>
      <c r="C57" s="108">
        <f>'Mau so 03-Quy1'!C56</f>
        <v>40097</v>
      </c>
      <c r="D57" s="109">
        <v>12334.875</v>
      </c>
      <c r="E57" s="93">
        <f>(D57/C57)*100</f>
        <v>30.762588223557874</v>
      </c>
      <c r="F57" s="94" t="s">
        <v>182</v>
      </c>
      <c r="G57" s="228">
        <f>'Mau so 03-Quy1'!G56</f>
        <v>31354</v>
      </c>
      <c r="H57" s="232">
        <v>12529.237999999999</v>
      </c>
      <c r="I57" s="95">
        <f>H57/G57*100</f>
        <v>39.96057281367608</v>
      </c>
      <c r="J57" s="96">
        <f>E57-I57</f>
        <v>-9.1979845901182067</v>
      </c>
    </row>
    <row r="58" spans="1:14" ht="9.75" customHeight="1" x14ac:dyDescent="0.25">
      <c r="I58" s="24"/>
    </row>
    <row r="59" spans="1:14" ht="20.100000000000001" customHeight="1" x14ac:dyDescent="0.25">
      <c r="C59" s="254" t="s">
        <v>145</v>
      </c>
      <c r="D59" s="254"/>
      <c r="E59" s="254"/>
      <c r="F59" s="254"/>
      <c r="I59" s="24"/>
    </row>
    <row r="60" spans="1:14" ht="20.100000000000001" customHeight="1" x14ac:dyDescent="0.25">
      <c r="C60" s="236" t="s">
        <v>47</v>
      </c>
      <c r="D60" s="236"/>
      <c r="E60" s="236"/>
      <c r="F60" s="236"/>
      <c r="I60" s="24"/>
    </row>
    <row r="61" spans="1:14" ht="20.100000000000001" customHeight="1" x14ac:dyDescent="0.25">
      <c r="I61" s="24"/>
    </row>
    <row r="62" spans="1:14" ht="20.100000000000001" customHeight="1" x14ac:dyDescent="0.25">
      <c r="I62" s="24"/>
    </row>
    <row r="63" spans="1:14" ht="20.100000000000001" customHeight="1" x14ac:dyDescent="0.25">
      <c r="I63" s="24"/>
    </row>
    <row r="64" spans="1:14" ht="20.100000000000001" customHeight="1" x14ac:dyDescent="0.25">
      <c r="I64" s="24"/>
    </row>
    <row r="65" spans="3:9" ht="20.100000000000001" customHeight="1" x14ac:dyDescent="0.25">
      <c r="I65" s="24"/>
    </row>
    <row r="66" spans="3:9" ht="20.100000000000001" customHeight="1" x14ac:dyDescent="0.25">
      <c r="C66" s="236" t="s">
        <v>78</v>
      </c>
      <c r="D66" s="236"/>
      <c r="E66" s="236"/>
      <c r="F66" s="236"/>
      <c r="I66" s="24"/>
    </row>
    <row r="82" spans="1:9" x14ac:dyDescent="0.25">
      <c r="A82" s="5"/>
      <c r="B82" s="9" t="s">
        <v>49</v>
      </c>
      <c r="C82" s="7"/>
      <c r="D82" s="25"/>
      <c r="E82" s="31"/>
      <c r="F82" s="33"/>
      <c r="G82" s="199">
        <v>5</v>
      </c>
      <c r="H82" s="233"/>
      <c r="I82" s="28">
        <f>(H82/G82)*100</f>
        <v>0</v>
      </c>
    </row>
    <row r="84" spans="1:9" x14ac:dyDescent="0.25">
      <c r="A84" s="5"/>
      <c r="B84" s="6" t="s">
        <v>48</v>
      </c>
      <c r="C84" s="10"/>
      <c r="D84" s="25"/>
      <c r="E84" s="26"/>
      <c r="F84" s="33"/>
      <c r="G84" s="199">
        <v>331.8</v>
      </c>
      <c r="H84" s="200">
        <v>37.729999999999997</v>
      </c>
      <c r="I84" s="28">
        <f>(H84/G84)*100</f>
        <v>11.371308016877636</v>
      </c>
    </row>
  </sheetData>
  <mergeCells count="10">
    <mergeCell ref="C66:F66"/>
    <mergeCell ref="C59:F59"/>
    <mergeCell ref="C60:F60"/>
    <mergeCell ref="A9:F9"/>
    <mergeCell ref="A1:F1"/>
    <mergeCell ref="C3:F3"/>
    <mergeCell ref="A5:F5"/>
    <mergeCell ref="A6:F6"/>
    <mergeCell ref="A7:F7"/>
    <mergeCell ref="A8:F8"/>
  </mergeCells>
  <pageMargins left="0.45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Bieu so 02</vt:lpstr>
      <vt:lpstr>nam 2022</vt:lpstr>
      <vt:lpstr>Mau so 03-Quy1</vt:lpstr>
      <vt:lpstr>Mau so 03-Quy 2</vt:lpstr>
      <vt:lpstr>Mau so 03-Quy 3</vt:lpstr>
      <vt:lpstr>'Bieu so 02'!Print_Titles</vt:lpstr>
      <vt:lpstr>'Mau so 03-Quy 2'!Print_Titles</vt:lpstr>
      <vt:lpstr>'Mau so 03-Quy 3'!Print_Titles</vt:lpstr>
      <vt:lpstr>'Mau so 03-Quy1'!Print_Titles</vt:lpstr>
    </vt:vector>
  </TitlesOfParts>
  <Company>Date of Establishment-2008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Admin</cp:lastModifiedBy>
  <cp:lastPrinted>2023-01-04T09:12:42Z</cp:lastPrinted>
  <dcterms:created xsi:type="dcterms:W3CDTF">2018-01-01T01:36:56Z</dcterms:created>
  <dcterms:modified xsi:type="dcterms:W3CDTF">2023-01-08T16:58:37Z</dcterms:modified>
</cp:coreProperties>
</file>